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4240" windowHeight="13740"/>
  </bookViews>
  <sheets>
    <sheet name="成绩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/>
  <c r="B22"/>
  <c r="B21"/>
  <c r="B20"/>
  <c r="B19"/>
  <c r="B18"/>
  <c r="B17"/>
  <c r="B16"/>
  <c r="B15"/>
  <c r="B14"/>
  <c r="B13"/>
  <c r="B12"/>
  <c r="B11"/>
  <c r="B10"/>
  <c r="B9"/>
  <c r="B8"/>
  <c r="B7"/>
  <c r="B6"/>
  <c r="B5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55"/>
  <c r="B54"/>
  <c r="B53"/>
  <c r="B52"/>
  <c r="B51"/>
  <c r="B50"/>
  <c r="B49"/>
  <c r="B48"/>
  <c r="B47"/>
  <c r="B46"/>
  <c r="B45"/>
  <c r="B44"/>
  <c r="B43"/>
  <c r="B42"/>
  <c r="B41"/>
  <c r="B64"/>
  <c r="B63"/>
  <c r="B62"/>
  <c r="B61"/>
  <c r="B60"/>
  <c r="B59"/>
  <c r="B58"/>
  <c r="B57"/>
  <c r="B56"/>
  <c r="B76"/>
  <c r="B75"/>
  <c r="B74"/>
  <c r="B73"/>
  <c r="B72"/>
  <c r="B71"/>
  <c r="B70"/>
  <c r="B69"/>
  <c r="B68"/>
  <c r="B67"/>
  <c r="B66"/>
  <c r="B65"/>
  <c r="B88"/>
  <c r="B87"/>
  <c r="B86"/>
  <c r="B85"/>
  <c r="B84"/>
  <c r="B83"/>
  <c r="B82"/>
  <c r="B81"/>
  <c r="B80"/>
  <c r="B79"/>
  <c r="B78"/>
  <c r="B77"/>
  <c r="B100"/>
  <c r="B99"/>
  <c r="B98"/>
  <c r="B97"/>
  <c r="B96"/>
  <c r="B95"/>
  <c r="B94"/>
  <c r="B93"/>
  <c r="B92"/>
  <c r="B91"/>
  <c r="B90"/>
  <c r="B89"/>
  <c r="B390"/>
  <c r="B389"/>
  <c r="B388"/>
  <c r="B387"/>
  <c r="B386"/>
  <c r="B385"/>
  <c r="B384"/>
  <c r="B383"/>
  <c r="B382"/>
  <c r="B381"/>
  <c r="B380"/>
  <c r="B379"/>
  <c r="B378"/>
  <c r="B377"/>
  <c r="B376"/>
  <c r="B375"/>
  <c r="B374"/>
  <c r="B373"/>
  <c r="B372"/>
  <c r="B371"/>
  <c r="B370"/>
  <c r="B369"/>
  <c r="B368"/>
  <c r="B367"/>
  <c r="B366"/>
  <c r="B365"/>
  <c r="B364"/>
  <c r="B363"/>
  <c r="B362"/>
  <c r="B361"/>
  <c r="B360"/>
  <c r="B359"/>
  <c r="B358"/>
  <c r="B357"/>
  <c r="B356"/>
  <c r="B355"/>
  <c r="B354"/>
  <c r="B353"/>
  <c r="B352"/>
  <c r="B351"/>
  <c r="B350"/>
  <c r="B349"/>
  <c r="B348"/>
  <c r="B347"/>
  <c r="B346"/>
  <c r="B345"/>
  <c r="B344"/>
  <c r="B343"/>
  <c r="B342"/>
  <c r="B341"/>
  <c r="B340"/>
  <c r="B339"/>
  <c r="B338"/>
  <c r="B337"/>
  <c r="B336"/>
  <c r="B335"/>
  <c r="B334"/>
  <c r="B333"/>
  <c r="B332"/>
  <c r="B331"/>
  <c r="B330"/>
  <c r="B329"/>
  <c r="B328"/>
  <c r="B327"/>
  <c r="B326"/>
  <c r="B325"/>
  <c r="B324"/>
  <c r="B323"/>
  <c r="B322"/>
  <c r="B321"/>
  <c r="B320"/>
  <c r="B319"/>
  <c r="B318"/>
  <c r="B317"/>
  <c r="B316"/>
  <c r="B315"/>
  <c r="B314"/>
  <c r="B313"/>
  <c r="B312"/>
  <c r="B311"/>
  <c r="B310"/>
  <c r="B309"/>
  <c r="B308"/>
  <c r="B307"/>
  <c r="B306"/>
  <c r="B305"/>
  <c r="B304"/>
  <c r="B303"/>
  <c r="B302"/>
  <c r="B301"/>
  <c r="B300"/>
  <c r="B299"/>
  <c r="B298"/>
  <c r="B297"/>
  <c r="B296"/>
  <c r="B295"/>
  <c r="B294"/>
  <c r="B293"/>
  <c r="B292"/>
  <c r="B291"/>
  <c r="B290"/>
  <c r="B289"/>
  <c r="B288"/>
  <c r="B287"/>
  <c r="B286"/>
  <c r="B285"/>
  <c r="B284"/>
  <c r="B283"/>
  <c r="B282"/>
  <c r="B281"/>
  <c r="B280"/>
  <c r="B279"/>
  <c r="B278"/>
  <c r="B277"/>
  <c r="B276"/>
  <c r="B275"/>
  <c r="B274"/>
  <c r="B273"/>
  <c r="B272"/>
  <c r="B271"/>
  <c r="B270"/>
  <c r="B269"/>
  <c r="B268"/>
  <c r="B267"/>
  <c r="B266"/>
  <c r="B265"/>
  <c r="B264"/>
  <c r="B263"/>
  <c r="B262"/>
  <c r="B261"/>
  <c r="B260"/>
  <c r="B259"/>
  <c r="B258"/>
  <c r="B257"/>
  <c r="B256"/>
  <c r="B255"/>
  <c r="B254"/>
  <c r="B253"/>
  <c r="B252"/>
  <c r="B251"/>
  <c r="B250"/>
  <c r="B249"/>
  <c r="B248"/>
  <c r="B247"/>
  <c r="B246"/>
  <c r="B245"/>
  <c r="B244"/>
  <c r="B243"/>
  <c r="B242"/>
  <c r="B241"/>
  <c r="B240"/>
  <c r="B239"/>
  <c r="B238"/>
  <c r="B237"/>
  <c r="B236"/>
  <c r="B235"/>
  <c r="B234"/>
  <c r="B233"/>
  <c r="B232"/>
  <c r="B231"/>
  <c r="B230"/>
  <c r="B229"/>
  <c r="B228"/>
  <c r="B227"/>
  <c r="B226"/>
  <c r="B225"/>
  <c r="B224"/>
  <c r="B223"/>
  <c r="B222"/>
  <c r="B221"/>
  <c r="B220"/>
  <c r="B219"/>
  <c r="B218"/>
  <c r="B217"/>
  <c r="B216"/>
  <c r="B215"/>
  <c r="B214"/>
  <c r="B213"/>
  <c r="B212"/>
  <c r="B211"/>
  <c r="B210"/>
  <c r="B209"/>
  <c r="B208"/>
  <c r="B207"/>
  <c r="B206"/>
  <c r="B205"/>
  <c r="B204"/>
  <c r="B203"/>
  <c r="B202"/>
  <c r="B201"/>
  <c r="B200"/>
  <c r="B199"/>
  <c r="B198"/>
  <c r="B197"/>
  <c r="B196"/>
  <c r="B195"/>
  <c r="B194"/>
  <c r="B193"/>
  <c r="B192"/>
  <c r="B191"/>
  <c r="B190"/>
  <c r="B189"/>
  <c r="B188"/>
  <c r="B187"/>
  <c r="B186"/>
  <c r="B185"/>
  <c r="B184"/>
  <c r="B183"/>
  <c r="B182"/>
  <c r="B181"/>
  <c r="B180"/>
  <c r="B179"/>
  <c r="B178"/>
  <c r="B177"/>
  <c r="B176"/>
  <c r="B175"/>
  <c r="B174"/>
  <c r="B173"/>
  <c r="B172"/>
  <c r="B171"/>
  <c r="B170"/>
  <c r="B169"/>
  <c r="B168"/>
  <c r="B167"/>
  <c r="B166"/>
  <c r="B165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9"/>
  <c r="B138"/>
  <c r="B137"/>
  <c r="B136"/>
  <c r="B135"/>
  <c r="B134"/>
  <c r="B133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7"/>
  <c r="B106"/>
  <c r="B105"/>
  <c r="B104"/>
  <c r="B103"/>
  <c r="B102"/>
  <c r="B101"/>
  <c r="C771"/>
  <c r="C770"/>
  <c r="C769"/>
  <c r="C768"/>
  <c r="C767"/>
  <c r="C766"/>
  <c r="C765"/>
  <c r="C764"/>
  <c r="C763"/>
  <c r="C762"/>
  <c r="C761"/>
  <c r="C760"/>
  <c r="C759"/>
  <c r="C758"/>
  <c r="C757"/>
  <c r="C756"/>
  <c r="C755"/>
  <c r="C754"/>
  <c r="C753"/>
  <c r="C752"/>
  <c r="C751"/>
  <c r="C750"/>
  <c r="C749"/>
  <c r="C748"/>
  <c r="C747"/>
  <c r="C746"/>
  <c r="C745"/>
  <c r="C744"/>
  <c r="C743"/>
  <c r="C742"/>
  <c r="C741"/>
  <c r="C740"/>
  <c r="C739"/>
  <c r="C738"/>
  <c r="C737"/>
  <c r="C736"/>
  <c r="C735"/>
  <c r="C734"/>
  <c r="C733"/>
  <c r="C732"/>
  <c r="C731"/>
  <c r="C730"/>
  <c r="C729"/>
  <c r="C728"/>
  <c r="C727"/>
  <c r="C726"/>
  <c r="C725"/>
  <c r="C724"/>
  <c r="C723"/>
  <c r="C722"/>
  <c r="C721"/>
  <c r="C720"/>
  <c r="C719"/>
  <c r="C718"/>
  <c r="C717"/>
  <c r="C716"/>
  <c r="C715"/>
  <c r="C714"/>
  <c r="C713"/>
  <c r="C712"/>
  <c r="C711"/>
  <c r="C710"/>
  <c r="C709"/>
  <c r="C708"/>
  <c r="C707"/>
  <c r="C706"/>
  <c r="C705"/>
  <c r="C704"/>
  <c r="C703"/>
  <c r="C702"/>
  <c r="C701"/>
  <c r="C700"/>
  <c r="C699"/>
  <c r="C698"/>
  <c r="C697"/>
  <c r="C696"/>
  <c r="C695"/>
  <c r="C694"/>
  <c r="C693"/>
  <c r="C692"/>
  <c r="C691"/>
  <c r="C690"/>
  <c r="C689"/>
  <c r="C688"/>
  <c r="C687"/>
  <c r="C686"/>
  <c r="C685"/>
  <c r="C684"/>
  <c r="C683"/>
  <c r="C682"/>
  <c r="C681"/>
  <c r="C680"/>
  <c r="C679"/>
  <c r="C678"/>
  <c r="C677"/>
  <c r="C676"/>
  <c r="C675"/>
  <c r="C674"/>
  <c r="C673"/>
  <c r="C672"/>
  <c r="C671"/>
  <c r="C670"/>
  <c r="C669"/>
  <c r="C668"/>
  <c r="C667"/>
  <c r="C666"/>
  <c r="C665"/>
  <c r="C664"/>
  <c r="C663"/>
  <c r="C662"/>
  <c r="C661"/>
  <c r="C660"/>
  <c r="C659"/>
  <c r="C658"/>
  <c r="C657"/>
  <c r="C656"/>
  <c r="C655"/>
  <c r="C654"/>
  <c r="C653"/>
  <c r="C652"/>
  <c r="C651"/>
  <c r="C650"/>
  <c r="C649"/>
  <c r="C648"/>
  <c r="C647"/>
  <c r="C646"/>
  <c r="C645"/>
  <c r="C644"/>
  <c r="C643"/>
  <c r="C642"/>
  <c r="C641"/>
  <c r="C640"/>
  <c r="C639"/>
  <c r="C638"/>
  <c r="C637"/>
  <c r="C636"/>
  <c r="C635"/>
  <c r="C634"/>
  <c r="C633"/>
  <c r="C632"/>
  <c r="C631"/>
  <c r="C630"/>
  <c r="C629"/>
  <c r="C628"/>
  <c r="C627"/>
  <c r="C626"/>
  <c r="C625"/>
  <c r="C624"/>
  <c r="C623"/>
  <c r="C622"/>
  <c r="C621"/>
  <c r="C620"/>
  <c r="C619"/>
  <c r="C618"/>
  <c r="C617"/>
  <c r="C616"/>
  <c r="C615"/>
  <c r="C614"/>
  <c r="C613"/>
  <c r="C612"/>
  <c r="C611"/>
  <c r="C610"/>
  <c r="C609"/>
  <c r="C608"/>
  <c r="C607"/>
  <c r="C606"/>
  <c r="C605"/>
  <c r="C604"/>
  <c r="C603"/>
  <c r="C602"/>
  <c r="C601"/>
  <c r="C600"/>
  <c r="C599"/>
  <c r="C598"/>
  <c r="C597"/>
  <c r="C596"/>
  <c r="C595"/>
  <c r="C594"/>
  <c r="C593"/>
  <c r="C592"/>
  <c r="C591"/>
  <c r="C590"/>
  <c r="C589"/>
  <c r="C588"/>
  <c r="C587"/>
  <c r="C586"/>
  <c r="C585"/>
  <c r="C584"/>
  <c r="C583"/>
  <c r="C582"/>
  <c r="C581"/>
  <c r="C580"/>
  <c r="C579"/>
  <c r="C578"/>
  <c r="C577"/>
  <c r="C576"/>
  <c r="C575"/>
  <c r="C574"/>
  <c r="C573"/>
  <c r="C572"/>
  <c r="C571"/>
  <c r="C570"/>
  <c r="C569"/>
  <c r="C568"/>
  <c r="C567"/>
  <c r="C566"/>
  <c r="C565"/>
  <c r="C564"/>
  <c r="C563"/>
  <c r="C562"/>
  <c r="C561"/>
  <c r="C560"/>
  <c r="C559"/>
  <c r="C558"/>
  <c r="C557"/>
  <c r="C556"/>
  <c r="C555"/>
  <c r="C554"/>
  <c r="C553"/>
  <c r="C552"/>
  <c r="C551"/>
  <c r="C550"/>
  <c r="C549"/>
  <c r="C548"/>
  <c r="C547"/>
  <c r="C546"/>
  <c r="C545"/>
  <c r="C544"/>
  <c r="C543"/>
  <c r="C542"/>
  <c r="C541"/>
  <c r="C540"/>
  <c r="C539"/>
  <c r="C538"/>
  <c r="C537"/>
  <c r="C536"/>
  <c r="C535"/>
  <c r="C534"/>
  <c r="C533"/>
  <c r="C532"/>
  <c r="C531"/>
  <c r="C530"/>
  <c r="C529"/>
  <c r="C528"/>
  <c r="C527"/>
  <c r="C526"/>
  <c r="C525"/>
  <c r="C524"/>
  <c r="C523"/>
  <c r="C522"/>
  <c r="C521"/>
  <c r="C520"/>
  <c r="C519"/>
  <c r="C518"/>
  <c r="C517"/>
  <c r="C516"/>
  <c r="C515"/>
  <c r="C514"/>
  <c r="C513"/>
  <c r="C512"/>
  <c r="C511"/>
  <c r="C510"/>
  <c r="C509"/>
  <c r="C508"/>
  <c r="C507"/>
  <c r="C506"/>
  <c r="C505"/>
  <c r="C504"/>
  <c r="C503"/>
  <c r="C502"/>
  <c r="C501"/>
  <c r="C500"/>
  <c r="C499"/>
  <c r="C498"/>
  <c r="C497"/>
  <c r="C496"/>
  <c r="C495"/>
  <c r="C494"/>
  <c r="C493"/>
  <c r="C492"/>
  <c r="C491"/>
  <c r="C490"/>
  <c r="C489"/>
  <c r="C488"/>
  <c r="C487"/>
  <c r="C486"/>
  <c r="C485"/>
  <c r="C484"/>
  <c r="C483"/>
  <c r="C482"/>
  <c r="C481"/>
  <c r="C480"/>
  <c r="C479"/>
  <c r="C478"/>
  <c r="C477"/>
  <c r="C476"/>
  <c r="C475"/>
  <c r="C474"/>
  <c r="C473"/>
  <c r="C472"/>
  <c r="C471"/>
  <c r="C470"/>
  <c r="C469"/>
  <c r="C468"/>
  <c r="C467"/>
  <c r="C466"/>
  <c r="C465"/>
  <c r="C464"/>
  <c r="C463"/>
  <c r="C462"/>
  <c r="C461"/>
  <c r="C460"/>
  <c r="C459"/>
  <c r="C458"/>
  <c r="C457"/>
  <c r="C456"/>
  <c r="C455"/>
  <c r="C454"/>
  <c r="C453"/>
  <c r="C452"/>
  <c r="C451"/>
  <c r="C450"/>
  <c r="C449"/>
  <c r="C448"/>
  <c r="C447"/>
  <c r="C446"/>
  <c r="C445"/>
  <c r="C444"/>
  <c r="C443"/>
  <c r="C442"/>
  <c r="C441"/>
  <c r="C440"/>
  <c r="C439"/>
  <c r="C438"/>
  <c r="C437"/>
  <c r="C436"/>
  <c r="C435"/>
  <c r="C434"/>
  <c r="C433"/>
  <c r="C432"/>
  <c r="C431"/>
  <c r="C430"/>
  <c r="C429"/>
  <c r="C428"/>
  <c r="C427"/>
  <c r="C426"/>
  <c r="C425"/>
  <c r="C424"/>
  <c r="C423"/>
  <c r="C422"/>
  <c r="C421"/>
  <c r="C420"/>
  <c r="C419"/>
  <c r="C418"/>
  <c r="C417"/>
  <c r="C416"/>
  <c r="C415"/>
  <c r="C414"/>
  <c r="C413"/>
  <c r="C412"/>
  <c r="C411"/>
  <c r="C410"/>
  <c r="C409"/>
  <c r="C408"/>
  <c r="C407"/>
  <c r="C406"/>
  <c r="C405"/>
  <c r="C404"/>
  <c r="C403"/>
  <c r="C402"/>
  <c r="C401"/>
  <c r="C400"/>
  <c r="C399"/>
  <c r="C398"/>
  <c r="C397"/>
  <c r="C396"/>
  <c r="C395"/>
  <c r="C394"/>
  <c r="C393"/>
  <c r="C392"/>
  <c r="C391"/>
  <c r="C390"/>
  <c r="C389"/>
  <c r="C388"/>
  <c r="C387"/>
  <c r="C386"/>
  <c r="C385"/>
  <c r="C384"/>
  <c r="C383"/>
  <c r="C382"/>
  <c r="C381"/>
  <c r="C380"/>
  <c r="C379"/>
  <c r="C378"/>
  <c r="C377"/>
  <c r="C376"/>
  <c r="C375"/>
  <c r="C374"/>
  <c r="C373"/>
  <c r="C372"/>
  <c r="C371"/>
  <c r="C370"/>
  <c r="C369"/>
  <c r="C368"/>
  <c r="C367"/>
  <c r="C366"/>
  <c r="C365"/>
  <c r="C364"/>
  <c r="C363"/>
  <c r="C362"/>
  <c r="C361"/>
  <c r="C360"/>
  <c r="C359"/>
  <c r="C358"/>
  <c r="C357"/>
  <c r="C356"/>
  <c r="C355"/>
  <c r="C354"/>
  <c r="C353"/>
  <c r="C352"/>
  <c r="C351"/>
  <c r="C350"/>
  <c r="C349"/>
  <c r="C348"/>
  <c r="C347"/>
  <c r="C346"/>
  <c r="C345"/>
  <c r="C344"/>
  <c r="C343"/>
  <c r="C342"/>
  <c r="C341"/>
  <c r="C340"/>
  <c r="C339"/>
  <c r="C338"/>
  <c r="C337"/>
  <c r="C336"/>
  <c r="C335"/>
  <c r="C334"/>
  <c r="C333"/>
  <c r="C332"/>
  <c r="C331"/>
  <c r="C330"/>
  <c r="C329"/>
  <c r="C328"/>
  <c r="C327"/>
  <c r="C326"/>
  <c r="C325"/>
  <c r="C324"/>
  <c r="C323"/>
  <c r="C322"/>
  <c r="C321"/>
  <c r="C320"/>
  <c r="C319"/>
  <c r="C318"/>
  <c r="C317"/>
  <c r="C316"/>
  <c r="C315"/>
  <c r="C314"/>
  <c r="C313"/>
  <c r="C312"/>
  <c r="C311"/>
  <c r="C310"/>
  <c r="C309"/>
  <c r="C308"/>
  <c r="C307"/>
  <c r="C306"/>
  <c r="C305"/>
  <c r="C304"/>
  <c r="C303"/>
  <c r="C302"/>
  <c r="C301"/>
  <c r="C300"/>
  <c r="C299"/>
  <c r="C298"/>
  <c r="C297"/>
  <c r="C296"/>
  <c r="C295"/>
  <c r="C294"/>
  <c r="C293"/>
  <c r="C292"/>
  <c r="C291"/>
  <c r="C290"/>
  <c r="C289"/>
  <c r="C288"/>
  <c r="C287"/>
  <c r="C286"/>
  <c r="C285"/>
  <c r="C284"/>
  <c r="C283"/>
  <c r="C282"/>
  <c r="C281"/>
  <c r="C280"/>
  <c r="C279"/>
  <c r="C278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7"/>
  <c r="C256"/>
  <c r="C255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4"/>
  <c r="C233"/>
  <c r="C232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</calcChain>
</file>

<file path=xl/sharedStrings.xml><?xml version="1.0" encoding="utf-8"?>
<sst xmlns="http://schemas.openxmlformats.org/spreadsheetml/2006/main" count="138" uniqueCount="11">
  <si>
    <t>序号</t>
  </si>
  <si>
    <t>准考证号</t>
  </si>
  <si>
    <t>专业课成绩</t>
  </si>
  <si>
    <t>幼儿教育
综合知识成绩</t>
  </si>
  <si>
    <t>笔试成绩</t>
  </si>
  <si>
    <t>岗位代码</t>
  </si>
  <si>
    <t>备注</t>
    <phoneticPr fontId="2" type="noConversion"/>
  </si>
  <si>
    <t>缺考</t>
    <phoneticPr fontId="2" type="noConversion"/>
  </si>
  <si>
    <t>根据《2023年度来安县公开招聘幼儿园教师公告》规定，现将笔试成绩公布如下：</t>
    <phoneticPr fontId="2" type="noConversion"/>
  </si>
  <si>
    <t>来安县教育体育局    来安县人力资源和社会保障局</t>
    <phoneticPr fontId="2" type="noConversion"/>
  </si>
  <si>
    <t>关于公布2023年度来安县公开招聘幼儿园教师笔试成绩的通知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</si>
</sst>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3"/>
  <sheetViews>
    <sheetView tabSelected="1" workbookViewId="0">
      <pane ySplit="3" topLeftCell="A37" activePane="bottomLeft" state="frozen"/>
      <selection activeCell="A2" sqref="A2"/>
      <selection pane="bottomLeft" activeCell="M766" sqref="M766"/>
    </sheetView>
  </sheetViews>
  <sheetFormatPr defaultColWidth="9" defaultRowHeight="15" customHeight="1"/>
  <cols>
    <col min="1" max="1" width="6" style="3" customWidth="1"/>
    <col min="2" max="2" width="10.375" style="3" customWidth="1"/>
    <col min="3" max="3" width="13.5" style="3" customWidth="1"/>
    <col min="4" max="4" width="10.625" style="3" customWidth="1"/>
    <col min="5" max="5" width="15.5" style="3" customWidth="1"/>
    <col min="6" max="7" width="11" style="3" customWidth="1"/>
    <col min="8" max="16384" width="9" style="3"/>
  </cols>
  <sheetData>
    <row r="1" spans="1:7" ht="42.75" customHeight="1">
      <c r="A1" s="5" t="s">
        <v>10</v>
      </c>
      <c r="B1" s="5"/>
      <c r="C1" s="5"/>
      <c r="D1" s="5"/>
      <c r="E1" s="5"/>
      <c r="F1" s="5"/>
      <c r="G1" s="5"/>
    </row>
    <row r="2" spans="1:7" ht="42.75" customHeight="1">
      <c r="A2" s="6" t="s">
        <v>8</v>
      </c>
      <c r="B2" s="6"/>
      <c r="C2" s="6"/>
      <c r="D2" s="6"/>
      <c r="E2" s="6"/>
      <c r="F2" s="6"/>
      <c r="G2" s="6"/>
    </row>
    <row r="3" spans="1:7" s="4" customFormat="1" ht="24.75" customHeight="1">
      <c r="A3" s="1" t="s">
        <v>0</v>
      </c>
      <c r="B3" s="1" t="s">
        <v>5</v>
      </c>
      <c r="C3" s="1" t="s">
        <v>1</v>
      </c>
      <c r="D3" s="1" t="s">
        <v>2</v>
      </c>
      <c r="E3" s="2" t="s">
        <v>3</v>
      </c>
      <c r="F3" s="1" t="s">
        <v>4</v>
      </c>
      <c r="G3" s="1" t="s">
        <v>6</v>
      </c>
    </row>
    <row r="4" spans="1:7" ht="15" customHeight="1">
      <c r="A4" s="1">
        <v>1</v>
      </c>
      <c r="B4" s="1" t="str">
        <f t="shared" ref="B4" si="0">"202301"</f>
        <v>202301</v>
      </c>
      <c r="C4" s="1" t="str">
        <f>"3411220101"</f>
        <v>3411220101</v>
      </c>
      <c r="D4" s="1">
        <v>60.5</v>
      </c>
      <c r="E4" s="1">
        <v>68</v>
      </c>
      <c r="F4" s="1">
        <v>63.5</v>
      </c>
      <c r="G4" s="1"/>
    </row>
    <row r="5" spans="1:7" ht="15" customHeight="1">
      <c r="A5" s="1">
        <v>2</v>
      </c>
      <c r="B5" s="1" t="str">
        <f t="shared" ref="B5:B22" si="1">"202301"</f>
        <v>202301</v>
      </c>
      <c r="C5" s="1" t="str">
        <f>"3411220102"</f>
        <v>3411220102</v>
      </c>
      <c r="D5" s="1">
        <v>42.5</v>
      </c>
      <c r="E5" s="1">
        <v>28</v>
      </c>
      <c r="F5" s="1">
        <v>36.700000000000003</v>
      </c>
      <c r="G5" s="1"/>
    </row>
    <row r="6" spans="1:7" ht="15" customHeight="1">
      <c r="A6" s="1">
        <v>3</v>
      </c>
      <c r="B6" s="1" t="str">
        <f t="shared" si="1"/>
        <v>202301</v>
      </c>
      <c r="C6" s="1" t="str">
        <f>"3411220103"</f>
        <v>3411220103</v>
      </c>
      <c r="D6" s="1">
        <v>65</v>
      </c>
      <c r="E6" s="1">
        <v>75</v>
      </c>
      <c r="F6" s="1">
        <v>69</v>
      </c>
      <c r="G6" s="1"/>
    </row>
    <row r="7" spans="1:7" ht="15" customHeight="1">
      <c r="A7" s="1">
        <v>4</v>
      </c>
      <c r="B7" s="1" t="str">
        <f t="shared" si="1"/>
        <v>202301</v>
      </c>
      <c r="C7" s="1" t="str">
        <f>"3411220104"</f>
        <v>3411220104</v>
      </c>
      <c r="D7" s="1">
        <v>60.5</v>
      </c>
      <c r="E7" s="1">
        <v>61</v>
      </c>
      <c r="F7" s="1">
        <v>60.7</v>
      </c>
      <c r="G7" s="1"/>
    </row>
    <row r="8" spans="1:7" ht="15" customHeight="1">
      <c r="A8" s="1">
        <v>5</v>
      </c>
      <c r="B8" s="1" t="str">
        <f t="shared" si="1"/>
        <v>202301</v>
      </c>
      <c r="C8" s="1" t="str">
        <f>"3411220105"</f>
        <v>3411220105</v>
      </c>
      <c r="D8" s="1">
        <v>0</v>
      </c>
      <c r="E8" s="1">
        <v>0</v>
      </c>
      <c r="F8" s="1" t="s">
        <v>7</v>
      </c>
      <c r="G8" s="1"/>
    </row>
    <row r="9" spans="1:7" ht="15" customHeight="1">
      <c r="A9" s="1">
        <v>6</v>
      </c>
      <c r="B9" s="1" t="str">
        <f t="shared" si="1"/>
        <v>202301</v>
      </c>
      <c r="C9" s="1" t="str">
        <f>"3411220106"</f>
        <v>3411220106</v>
      </c>
      <c r="D9" s="1">
        <v>67</v>
      </c>
      <c r="E9" s="1">
        <v>70</v>
      </c>
      <c r="F9" s="1">
        <v>68.199999999999989</v>
      </c>
      <c r="G9" s="1"/>
    </row>
    <row r="10" spans="1:7" ht="15" customHeight="1">
      <c r="A10" s="1">
        <v>7</v>
      </c>
      <c r="B10" s="1" t="str">
        <f t="shared" si="1"/>
        <v>202301</v>
      </c>
      <c r="C10" s="1" t="str">
        <f>"3411220107"</f>
        <v>3411220107</v>
      </c>
      <c r="D10" s="1">
        <v>0</v>
      </c>
      <c r="E10" s="1">
        <v>0</v>
      </c>
      <c r="F10" s="1" t="s">
        <v>7</v>
      </c>
      <c r="G10" s="1"/>
    </row>
    <row r="11" spans="1:7" ht="15" customHeight="1">
      <c r="A11" s="1">
        <v>8</v>
      </c>
      <c r="B11" s="1" t="str">
        <f t="shared" si="1"/>
        <v>202301</v>
      </c>
      <c r="C11" s="1" t="str">
        <f>"3411220108"</f>
        <v>3411220108</v>
      </c>
      <c r="D11" s="1">
        <v>58</v>
      </c>
      <c r="E11" s="1">
        <v>43</v>
      </c>
      <c r="F11" s="1">
        <v>52</v>
      </c>
      <c r="G11" s="1"/>
    </row>
    <row r="12" spans="1:7" ht="15" customHeight="1">
      <c r="A12" s="1">
        <v>9</v>
      </c>
      <c r="B12" s="1" t="str">
        <f t="shared" si="1"/>
        <v>202301</v>
      </c>
      <c r="C12" s="1" t="str">
        <f>"3411220109"</f>
        <v>3411220109</v>
      </c>
      <c r="D12" s="1">
        <v>65</v>
      </c>
      <c r="E12" s="1">
        <v>81</v>
      </c>
      <c r="F12" s="1">
        <v>71.400000000000006</v>
      </c>
      <c r="G12" s="1"/>
    </row>
    <row r="13" spans="1:7" ht="15" customHeight="1">
      <c r="A13" s="1">
        <v>10</v>
      </c>
      <c r="B13" s="1" t="str">
        <f t="shared" si="1"/>
        <v>202301</v>
      </c>
      <c r="C13" s="1" t="str">
        <f>"3411220110"</f>
        <v>3411220110</v>
      </c>
      <c r="D13" s="1">
        <v>71</v>
      </c>
      <c r="E13" s="1">
        <v>74</v>
      </c>
      <c r="F13" s="1">
        <v>72.2</v>
      </c>
      <c r="G13" s="1"/>
    </row>
    <row r="14" spans="1:7" ht="15" customHeight="1">
      <c r="A14" s="1">
        <v>11</v>
      </c>
      <c r="B14" s="1" t="str">
        <f t="shared" si="1"/>
        <v>202301</v>
      </c>
      <c r="C14" s="1" t="str">
        <f>"3411220111"</f>
        <v>3411220111</v>
      </c>
      <c r="D14" s="1">
        <v>74.5</v>
      </c>
      <c r="E14" s="1">
        <v>83</v>
      </c>
      <c r="F14" s="1">
        <v>77.900000000000006</v>
      </c>
      <c r="G14" s="1"/>
    </row>
    <row r="15" spans="1:7" ht="15" customHeight="1">
      <c r="A15" s="1">
        <v>12</v>
      </c>
      <c r="B15" s="1" t="str">
        <f t="shared" si="1"/>
        <v>202301</v>
      </c>
      <c r="C15" s="1" t="str">
        <f>"3411220112"</f>
        <v>3411220112</v>
      </c>
      <c r="D15" s="1">
        <v>74</v>
      </c>
      <c r="E15" s="1">
        <v>75</v>
      </c>
      <c r="F15" s="1">
        <v>74.400000000000006</v>
      </c>
      <c r="G15" s="1"/>
    </row>
    <row r="16" spans="1:7" ht="15" customHeight="1">
      <c r="A16" s="1">
        <v>13</v>
      </c>
      <c r="B16" s="1" t="str">
        <f t="shared" si="1"/>
        <v>202301</v>
      </c>
      <c r="C16" s="1" t="str">
        <f>"3411220113"</f>
        <v>3411220113</v>
      </c>
      <c r="D16" s="1">
        <v>64</v>
      </c>
      <c r="E16" s="1">
        <v>66</v>
      </c>
      <c r="F16" s="1">
        <v>64.8</v>
      </c>
      <c r="G16" s="1"/>
    </row>
    <row r="17" spans="1:7" ht="15" customHeight="1">
      <c r="A17" s="1">
        <v>14</v>
      </c>
      <c r="B17" s="1" t="str">
        <f t="shared" si="1"/>
        <v>202301</v>
      </c>
      <c r="C17" s="1" t="str">
        <f>"3411220114"</f>
        <v>3411220114</v>
      </c>
      <c r="D17" s="1">
        <v>0</v>
      </c>
      <c r="E17" s="1">
        <v>0</v>
      </c>
      <c r="F17" s="1" t="s">
        <v>7</v>
      </c>
      <c r="G17" s="1"/>
    </row>
    <row r="18" spans="1:7" ht="15" customHeight="1">
      <c r="A18" s="1">
        <v>15</v>
      </c>
      <c r="B18" s="1" t="str">
        <f t="shared" si="1"/>
        <v>202301</v>
      </c>
      <c r="C18" s="1" t="str">
        <f>"3411220115"</f>
        <v>3411220115</v>
      </c>
      <c r="D18" s="1">
        <v>64.5</v>
      </c>
      <c r="E18" s="1">
        <v>58</v>
      </c>
      <c r="F18" s="1">
        <v>61.9</v>
      </c>
      <c r="G18" s="1"/>
    </row>
    <row r="19" spans="1:7" ht="15" customHeight="1">
      <c r="A19" s="1">
        <v>16</v>
      </c>
      <c r="B19" s="1" t="str">
        <f t="shared" si="1"/>
        <v>202301</v>
      </c>
      <c r="C19" s="1" t="str">
        <f>"3411220116"</f>
        <v>3411220116</v>
      </c>
      <c r="D19" s="1">
        <v>61.5</v>
      </c>
      <c r="E19" s="1">
        <v>54</v>
      </c>
      <c r="F19" s="1">
        <v>58.5</v>
      </c>
      <c r="G19" s="1"/>
    </row>
    <row r="20" spans="1:7" ht="15" customHeight="1">
      <c r="A20" s="1">
        <v>17</v>
      </c>
      <c r="B20" s="1" t="str">
        <f t="shared" si="1"/>
        <v>202301</v>
      </c>
      <c r="C20" s="1" t="str">
        <f>"3411220117"</f>
        <v>3411220117</v>
      </c>
      <c r="D20" s="1">
        <v>0</v>
      </c>
      <c r="E20" s="1">
        <v>0</v>
      </c>
      <c r="F20" s="1" t="s">
        <v>7</v>
      </c>
      <c r="G20" s="1"/>
    </row>
    <row r="21" spans="1:7" ht="15" customHeight="1">
      <c r="A21" s="1">
        <v>18</v>
      </c>
      <c r="B21" s="1" t="str">
        <f t="shared" si="1"/>
        <v>202301</v>
      </c>
      <c r="C21" s="1" t="str">
        <f>"3411220118"</f>
        <v>3411220118</v>
      </c>
      <c r="D21" s="1">
        <v>59.5</v>
      </c>
      <c r="E21" s="1">
        <v>60</v>
      </c>
      <c r="F21" s="1">
        <v>59.699999999999996</v>
      </c>
      <c r="G21" s="1"/>
    </row>
    <row r="22" spans="1:7" ht="15" customHeight="1">
      <c r="A22" s="1">
        <v>19</v>
      </c>
      <c r="B22" s="1" t="str">
        <f t="shared" si="1"/>
        <v>202301</v>
      </c>
      <c r="C22" s="1" t="str">
        <f>"3411220119"</f>
        <v>3411220119</v>
      </c>
      <c r="D22" s="1">
        <v>76.5</v>
      </c>
      <c r="E22" s="1">
        <v>81</v>
      </c>
      <c r="F22" s="1">
        <v>78.3</v>
      </c>
      <c r="G22" s="1"/>
    </row>
    <row r="23" spans="1:7" ht="15" customHeight="1">
      <c r="A23" s="1">
        <v>20</v>
      </c>
      <c r="B23" s="1" t="str">
        <f t="shared" ref="B23:B40" si="2">"202301"</f>
        <v>202301</v>
      </c>
      <c r="C23" s="1" t="str">
        <f>"3411220120"</f>
        <v>3411220120</v>
      </c>
      <c r="D23" s="1">
        <v>59.5</v>
      </c>
      <c r="E23" s="1">
        <v>56</v>
      </c>
      <c r="F23" s="1">
        <v>58.099999999999994</v>
      </c>
      <c r="G23" s="1"/>
    </row>
    <row r="24" spans="1:7" ht="15" customHeight="1">
      <c r="A24" s="1">
        <v>21</v>
      </c>
      <c r="B24" s="1" t="str">
        <f t="shared" si="2"/>
        <v>202301</v>
      </c>
      <c r="C24" s="1" t="str">
        <f>"3411220121"</f>
        <v>3411220121</v>
      </c>
      <c r="D24" s="1">
        <v>71.5</v>
      </c>
      <c r="E24" s="1">
        <v>78</v>
      </c>
      <c r="F24" s="1">
        <v>74.099999999999994</v>
      </c>
      <c r="G24" s="1"/>
    </row>
    <row r="25" spans="1:7" ht="15" customHeight="1">
      <c r="A25" s="1">
        <v>22</v>
      </c>
      <c r="B25" s="1" t="str">
        <f t="shared" si="2"/>
        <v>202301</v>
      </c>
      <c r="C25" s="1" t="str">
        <f>"3411220122"</f>
        <v>3411220122</v>
      </c>
      <c r="D25" s="1">
        <v>68.5</v>
      </c>
      <c r="E25" s="1">
        <v>76</v>
      </c>
      <c r="F25" s="1">
        <v>71.5</v>
      </c>
      <c r="G25" s="1"/>
    </row>
    <row r="26" spans="1:7" ht="15" customHeight="1">
      <c r="A26" s="1">
        <v>23</v>
      </c>
      <c r="B26" s="1" t="str">
        <f t="shared" si="2"/>
        <v>202301</v>
      </c>
      <c r="C26" s="1" t="str">
        <f>"3411220123"</f>
        <v>3411220123</v>
      </c>
      <c r="D26" s="1">
        <v>66</v>
      </c>
      <c r="E26" s="1">
        <v>64</v>
      </c>
      <c r="F26" s="1">
        <v>65.2</v>
      </c>
      <c r="G26" s="1"/>
    </row>
    <row r="27" spans="1:7" ht="15" customHeight="1">
      <c r="A27" s="1">
        <v>24</v>
      </c>
      <c r="B27" s="1" t="str">
        <f t="shared" si="2"/>
        <v>202301</v>
      </c>
      <c r="C27" s="1" t="str">
        <f>"3411220124"</f>
        <v>3411220124</v>
      </c>
      <c r="D27" s="1">
        <v>0</v>
      </c>
      <c r="E27" s="1">
        <v>0</v>
      </c>
      <c r="F27" s="1" t="s">
        <v>7</v>
      </c>
      <c r="G27" s="1"/>
    </row>
    <row r="28" spans="1:7" ht="15" customHeight="1">
      <c r="A28" s="1">
        <v>25</v>
      </c>
      <c r="B28" s="1" t="str">
        <f t="shared" si="2"/>
        <v>202301</v>
      </c>
      <c r="C28" s="1" t="str">
        <f>"3411220125"</f>
        <v>3411220125</v>
      </c>
      <c r="D28" s="1">
        <v>72</v>
      </c>
      <c r="E28" s="1">
        <v>80</v>
      </c>
      <c r="F28" s="1">
        <v>75.199999999999989</v>
      </c>
      <c r="G28" s="1"/>
    </row>
    <row r="29" spans="1:7" ht="15" customHeight="1">
      <c r="A29" s="1">
        <v>26</v>
      </c>
      <c r="B29" s="1" t="str">
        <f t="shared" si="2"/>
        <v>202301</v>
      </c>
      <c r="C29" s="1" t="str">
        <f>"3411220126"</f>
        <v>3411220126</v>
      </c>
      <c r="D29" s="1">
        <v>68.5</v>
      </c>
      <c r="E29" s="1">
        <v>78</v>
      </c>
      <c r="F29" s="1">
        <v>72.300000000000011</v>
      </c>
      <c r="G29" s="1"/>
    </row>
    <row r="30" spans="1:7" ht="15" customHeight="1">
      <c r="A30" s="1">
        <v>27</v>
      </c>
      <c r="B30" s="1" t="str">
        <f t="shared" si="2"/>
        <v>202301</v>
      </c>
      <c r="C30" s="1" t="str">
        <f>"3411220127"</f>
        <v>3411220127</v>
      </c>
      <c r="D30" s="1">
        <v>64</v>
      </c>
      <c r="E30" s="1">
        <v>60</v>
      </c>
      <c r="F30" s="1">
        <v>62.4</v>
      </c>
      <c r="G30" s="1"/>
    </row>
    <row r="31" spans="1:7" ht="15" customHeight="1">
      <c r="A31" s="1">
        <v>28</v>
      </c>
      <c r="B31" s="1" t="str">
        <f t="shared" si="2"/>
        <v>202301</v>
      </c>
      <c r="C31" s="1" t="str">
        <f>"3411220128"</f>
        <v>3411220128</v>
      </c>
      <c r="D31" s="1">
        <v>64</v>
      </c>
      <c r="E31" s="1">
        <v>57</v>
      </c>
      <c r="F31" s="1">
        <v>61.2</v>
      </c>
      <c r="G31" s="1"/>
    </row>
    <row r="32" spans="1:7" ht="15" customHeight="1">
      <c r="A32" s="1">
        <v>29</v>
      </c>
      <c r="B32" s="1" t="str">
        <f t="shared" si="2"/>
        <v>202301</v>
      </c>
      <c r="C32" s="1" t="str">
        <f>"3411220129"</f>
        <v>3411220129</v>
      </c>
      <c r="D32" s="1">
        <v>74.5</v>
      </c>
      <c r="E32" s="1">
        <v>65</v>
      </c>
      <c r="F32" s="1">
        <v>70.699999999999989</v>
      </c>
      <c r="G32" s="1"/>
    </row>
    <row r="33" spans="1:7" ht="15" customHeight="1">
      <c r="A33" s="1">
        <v>30</v>
      </c>
      <c r="B33" s="1" t="str">
        <f t="shared" si="2"/>
        <v>202301</v>
      </c>
      <c r="C33" s="1" t="str">
        <f>"3411220130"</f>
        <v>3411220130</v>
      </c>
      <c r="D33" s="1">
        <v>69</v>
      </c>
      <c r="E33" s="1">
        <v>74</v>
      </c>
      <c r="F33" s="1">
        <v>71</v>
      </c>
      <c r="G33" s="1"/>
    </row>
    <row r="34" spans="1:7" ht="15" customHeight="1">
      <c r="A34" s="1">
        <v>31</v>
      </c>
      <c r="B34" s="1" t="str">
        <f t="shared" si="2"/>
        <v>202301</v>
      </c>
      <c r="C34" s="1" t="str">
        <f>"3411220201"</f>
        <v>3411220201</v>
      </c>
      <c r="D34" s="1">
        <v>56</v>
      </c>
      <c r="E34" s="1">
        <v>60</v>
      </c>
      <c r="F34" s="1">
        <v>57.6</v>
      </c>
      <c r="G34" s="1"/>
    </row>
    <row r="35" spans="1:7" ht="15" customHeight="1">
      <c r="A35" s="1">
        <v>32</v>
      </c>
      <c r="B35" s="1" t="str">
        <f t="shared" si="2"/>
        <v>202301</v>
      </c>
      <c r="C35" s="1" t="str">
        <f>"3411220202"</f>
        <v>3411220202</v>
      </c>
      <c r="D35" s="1">
        <v>57</v>
      </c>
      <c r="E35" s="1">
        <v>52</v>
      </c>
      <c r="F35" s="1">
        <v>55</v>
      </c>
      <c r="G35" s="1"/>
    </row>
    <row r="36" spans="1:7" ht="15" customHeight="1">
      <c r="A36" s="1">
        <v>33</v>
      </c>
      <c r="B36" s="1" t="str">
        <f t="shared" si="2"/>
        <v>202301</v>
      </c>
      <c r="C36" s="1" t="str">
        <f>"3411220203"</f>
        <v>3411220203</v>
      </c>
      <c r="D36" s="1">
        <v>0</v>
      </c>
      <c r="E36" s="1">
        <v>0</v>
      </c>
      <c r="F36" s="1" t="s">
        <v>7</v>
      </c>
      <c r="G36" s="1"/>
    </row>
    <row r="37" spans="1:7" ht="15" customHeight="1">
      <c r="A37" s="1">
        <v>34</v>
      </c>
      <c r="B37" s="1" t="str">
        <f t="shared" si="2"/>
        <v>202301</v>
      </c>
      <c r="C37" s="1" t="str">
        <f>"3411220204"</f>
        <v>3411220204</v>
      </c>
      <c r="D37" s="1">
        <v>60</v>
      </c>
      <c r="E37" s="1">
        <v>69</v>
      </c>
      <c r="F37" s="1">
        <v>63.6</v>
      </c>
      <c r="G37" s="1"/>
    </row>
    <row r="38" spans="1:7" ht="15" customHeight="1">
      <c r="A38" s="1">
        <v>35</v>
      </c>
      <c r="B38" s="1" t="str">
        <f t="shared" si="2"/>
        <v>202301</v>
      </c>
      <c r="C38" s="1" t="str">
        <f>"3411220205"</f>
        <v>3411220205</v>
      </c>
      <c r="D38" s="1">
        <v>67.5</v>
      </c>
      <c r="E38" s="1">
        <v>75</v>
      </c>
      <c r="F38" s="1">
        <v>70.5</v>
      </c>
      <c r="G38" s="1"/>
    </row>
    <row r="39" spans="1:7" ht="15" customHeight="1">
      <c r="A39" s="1">
        <v>36</v>
      </c>
      <c r="B39" s="1" t="str">
        <f t="shared" si="2"/>
        <v>202301</v>
      </c>
      <c r="C39" s="1" t="str">
        <f>"3411220206"</f>
        <v>3411220206</v>
      </c>
      <c r="D39" s="1">
        <v>60.5</v>
      </c>
      <c r="E39" s="1">
        <v>55</v>
      </c>
      <c r="F39" s="1">
        <v>58.3</v>
      </c>
      <c r="G39" s="1"/>
    </row>
    <row r="40" spans="1:7" ht="15" customHeight="1">
      <c r="A40" s="1">
        <v>37</v>
      </c>
      <c r="B40" s="1" t="str">
        <f t="shared" si="2"/>
        <v>202301</v>
      </c>
      <c r="C40" s="1" t="str">
        <f>"3411220207"</f>
        <v>3411220207</v>
      </c>
      <c r="D40" s="1">
        <v>72</v>
      </c>
      <c r="E40" s="1">
        <v>50</v>
      </c>
      <c r="F40" s="1">
        <v>63.199999999999996</v>
      </c>
      <c r="G40" s="1"/>
    </row>
    <row r="41" spans="1:7" ht="15" customHeight="1">
      <c r="A41" s="1">
        <v>38</v>
      </c>
      <c r="B41" s="1" t="str">
        <f t="shared" ref="B41:B55" si="3">"202301"</f>
        <v>202301</v>
      </c>
      <c r="C41" s="1" t="str">
        <f>"3411220208"</f>
        <v>3411220208</v>
      </c>
      <c r="D41" s="1">
        <v>60.5</v>
      </c>
      <c r="E41" s="1">
        <v>66</v>
      </c>
      <c r="F41" s="1">
        <v>62.7</v>
      </c>
      <c r="G41" s="1"/>
    </row>
    <row r="42" spans="1:7" ht="15" customHeight="1">
      <c r="A42" s="1">
        <v>39</v>
      </c>
      <c r="B42" s="1" t="str">
        <f t="shared" si="3"/>
        <v>202301</v>
      </c>
      <c r="C42" s="1" t="str">
        <f>"3411220209"</f>
        <v>3411220209</v>
      </c>
      <c r="D42" s="1">
        <v>61</v>
      </c>
      <c r="E42" s="1">
        <v>59</v>
      </c>
      <c r="F42" s="1">
        <v>60.2</v>
      </c>
      <c r="G42" s="1"/>
    </row>
    <row r="43" spans="1:7" ht="15" customHeight="1">
      <c r="A43" s="1">
        <v>40</v>
      </c>
      <c r="B43" s="1" t="str">
        <f t="shared" si="3"/>
        <v>202301</v>
      </c>
      <c r="C43" s="1" t="str">
        <f>"3411220210"</f>
        <v>3411220210</v>
      </c>
      <c r="D43" s="1">
        <v>70.5</v>
      </c>
      <c r="E43" s="1">
        <v>71</v>
      </c>
      <c r="F43" s="1">
        <v>70.7</v>
      </c>
      <c r="G43" s="1"/>
    </row>
    <row r="44" spans="1:7" ht="15" customHeight="1">
      <c r="A44" s="1">
        <v>41</v>
      </c>
      <c r="B44" s="1" t="str">
        <f t="shared" si="3"/>
        <v>202301</v>
      </c>
      <c r="C44" s="1" t="str">
        <f>"3411220211"</f>
        <v>3411220211</v>
      </c>
      <c r="D44" s="1">
        <v>78.5</v>
      </c>
      <c r="E44" s="1">
        <v>74</v>
      </c>
      <c r="F44" s="1">
        <v>76.7</v>
      </c>
      <c r="G44" s="1"/>
    </row>
    <row r="45" spans="1:7" ht="15" customHeight="1">
      <c r="A45" s="1">
        <v>42</v>
      </c>
      <c r="B45" s="1" t="str">
        <f t="shared" si="3"/>
        <v>202301</v>
      </c>
      <c r="C45" s="1" t="str">
        <f>"3411220212"</f>
        <v>3411220212</v>
      </c>
      <c r="D45" s="1">
        <v>65.5</v>
      </c>
      <c r="E45" s="1">
        <v>66</v>
      </c>
      <c r="F45" s="1">
        <v>65.7</v>
      </c>
      <c r="G45" s="1"/>
    </row>
    <row r="46" spans="1:7" ht="15" customHeight="1">
      <c r="A46" s="1">
        <v>43</v>
      </c>
      <c r="B46" s="1" t="str">
        <f t="shared" si="3"/>
        <v>202301</v>
      </c>
      <c r="C46" s="1" t="str">
        <f>"3411220213"</f>
        <v>3411220213</v>
      </c>
      <c r="D46" s="1">
        <v>0</v>
      </c>
      <c r="E46" s="1">
        <v>0</v>
      </c>
      <c r="F46" s="1" t="s">
        <v>7</v>
      </c>
      <c r="G46" s="1"/>
    </row>
    <row r="47" spans="1:7" ht="15" customHeight="1">
      <c r="A47" s="1">
        <v>44</v>
      </c>
      <c r="B47" s="1" t="str">
        <f t="shared" si="3"/>
        <v>202301</v>
      </c>
      <c r="C47" s="1" t="str">
        <f>"3411220214"</f>
        <v>3411220214</v>
      </c>
      <c r="D47" s="1">
        <v>59</v>
      </c>
      <c r="E47" s="1">
        <v>53</v>
      </c>
      <c r="F47" s="1">
        <v>56.6</v>
      </c>
      <c r="G47" s="1"/>
    </row>
    <row r="48" spans="1:7" ht="15" customHeight="1">
      <c r="A48" s="1">
        <v>45</v>
      </c>
      <c r="B48" s="1" t="str">
        <f t="shared" si="3"/>
        <v>202301</v>
      </c>
      <c r="C48" s="1" t="str">
        <f>"3411220215"</f>
        <v>3411220215</v>
      </c>
      <c r="D48" s="1">
        <v>72.5</v>
      </c>
      <c r="E48" s="1">
        <v>74</v>
      </c>
      <c r="F48" s="1">
        <v>73.099999999999994</v>
      </c>
      <c r="G48" s="1"/>
    </row>
    <row r="49" spans="1:7" ht="15" customHeight="1">
      <c r="A49" s="1">
        <v>46</v>
      </c>
      <c r="B49" s="1" t="str">
        <f t="shared" si="3"/>
        <v>202301</v>
      </c>
      <c r="C49" s="1" t="str">
        <f>"3411220216"</f>
        <v>3411220216</v>
      </c>
      <c r="D49" s="1">
        <v>76</v>
      </c>
      <c r="E49" s="1">
        <v>79</v>
      </c>
      <c r="F49" s="1">
        <v>77.2</v>
      </c>
      <c r="G49" s="1"/>
    </row>
    <row r="50" spans="1:7" ht="15" customHeight="1">
      <c r="A50" s="1">
        <v>47</v>
      </c>
      <c r="B50" s="1" t="str">
        <f t="shared" si="3"/>
        <v>202301</v>
      </c>
      <c r="C50" s="1" t="str">
        <f>"3411220217"</f>
        <v>3411220217</v>
      </c>
      <c r="D50" s="1">
        <v>59.5</v>
      </c>
      <c r="E50" s="1">
        <v>53</v>
      </c>
      <c r="F50" s="1">
        <v>56.9</v>
      </c>
      <c r="G50" s="1"/>
    </row>
    <row r="51" spans="1:7" ht="15" customHeight="1">
      <c r="A51" s="1">
        <v>48</v>
      </c>
      <c r="B51" s="1" t="str">
        <f t="shared" si="3"/>
        <v>202301</v>
      </c>
      <c r="C51" s="1" t="str">
        <f>"3411220218"</f>
        <v>3411220218</v>
      </c>
      <c r="D51" s="1">
        <v>65</v>
      </c>
      <c r="E51" s="1">
        <v>71</v>
      </c>
      <c r="F51" s="1">
        <v>67.400000000000006</v>
      </c>
      <c r="G51" s="1"/>
    </row>
    <row r="52" spans="1:7" ht="15" customHeight="1">
      <c r="A52" s="1">
        <v>49</v>
      </c>
      <c r="B52" s="1" t="str">
        <f t="shared" si="3"/>
        <v>202301</v>
      </c>
      <c r="C52" s="1" t="str">
        <f>"3411220219"</f>
        <v>3411220219</v>
      </c>
      <c r="D52" s="1">
        <v>0</v>
      </c>
      <c r="E52" s="1">
        <v>0</v>
      </c>
      <c r="F52" s="1" t="s">
        <v>7</v>
      </c>
      <c r="G52" s="1"/>
    </row>
    <row r="53" spans="1:7" ht="15" customHeight="1">
      <c r="A53" s="1">
        <v>50</v>
      </c>
      <c r="B53" s="1" t="str">
        <f t="shared" si="3"/>
        <v>202301</v>
      </c>
      <c r="C53" s="1" t="str">
        <f>"3411220220"</f>
        <v>3411220220</v>
      </c>
      <c r="D53" s="1">
        <v>0</v>
      </c>
      <c r="E53" s="1">
        <v>0</v>
      </c>
      <c r="F53" s="1" t="s">
        <v>7</v>
      </c>
      <c r="G53" s="1"/>
    </row>
    <row r="54" spans="1:7" ht="15" customHeight="1">
      <c r="A54" s="1">
        <v>51</v>
      </c>
      <c r="B54" s="1" t="str">
        <f t="shared" si="3"/>
        <v>202301</v>
      </c>
      <c r="C54" s="1" t="str">
        <f>"3411220221"</f>
        <v>3411220221</v>
      </c>
      <c r="D54" s="1">
        <v>69.5</v>
      </c>
      <c r="E54" s="1">
        <v>63</v>
      </c>
      <c r="F54" s="1">
        <v>66.900000000000006</v>
      </c>
      <c r="G54" s="1"/>
    </row>
    <row r="55" spans="1:7" ht="15" customHeight="1">
      <c r="A55" s="1">
        <v>52</v>
      </c>
      <c r="B55" s="1" t="str">
        <f t="shared" si="3"/>
        <v>202301</v>
      </c>
      <c r="C55" s="1" t="str">
        <f>"3411220222"</f>
        <v>3411220222</v>
      </c>
      <c r="D55" s="1">
        <v>68</v>
      </c>
      <c r="E55" s="1">
        <v>73</v>
      </c>
      <c r="F55" s="1">
        <v>70</v>
      </c>
      <c r="G55" s="1"/>
    </row>
    <row r="56" spans="1:7" ht="15" customHeight="1">
      <c r="A56" s="1">
        <v>53</v>
      </c>
      <c r="B56" s="1" t="str">
        <f t="shared" ref="B56:B64" si="4">"202301"</f>
        <v>202301</v>
      </c>
      <c r="C56" s="1" t="str">
        <f>"3411220223"</f>
        <v>3411220223</v>
      </c>
      <c r="D56" s="1">
        <v>52.5</v>
      </c>
      <c r="E56" s="1">
        <v>60</v>
      </c>
      <c r="F56" s="1">
        <v>55.5</v>
      </c>
      <c r="G56" s="1"/>
    </row>
    <row r="57" spans="1:7" ht="15" customHeight="1">
      <c r="A57" s="1">
        <v>54</v>
      </c>
      <c r="B57" s="1" t="str">
        <f t="shared" si="4"/>
        <v>202301</v>
      </c>
      <c r="C57" s="1" t="str">
        <f>"3411220224"</f>
        <v>3411220224</v>
      </c>
      <c r="D57" s="1">
        <v>53</v>
      </c>
      <c r="E57" s="1">
        <v>50</v>
      </c>
      <c r="F57" s="1">
        <v>51.8</v>
      </c>
      <c r="G57" s="1"/>
    </row>
    <row r="58" spans="1:7" ht="15" customHeight="1">
      <c r="A58" s="1">
        <v>55</v>
      </c>
      <c r="B58" s="1" t="str">
        <f t="shared" si="4"/>
        <v>202301</v>
      </c>
      <c r="C58" s="1" t="str">
        <f>"3411220225"</f>
        <v>3411220225</v>
      </c>
      <c r="D58" s="1">
        <v>58</v>
      </c>
      <c r="E58" s="1">
        <v>54</v>
      </c>
      <c r="F58" s="1">
        <v>56.4</v>
      </c>
      <c r="G58" s="1"/>
    </row>
    <row r="59" spans="1:7" ht="15" customHeight="1">
      <c r="A59" s="1">
        <v>56</v>
      </c>
      <c r="B59" s="1" t="str">
        <f t="shared" si="4"/>
        <v>202301</v>
      </c>
      <c r="C59" s="1" t="str">
        <f>"3411220226"</f>
        <v>3411220226</v>
      </c>
      <c r="D59" s="1">
        <v>58.5</v>
      </c>
      <c r="E59" s="1">
        <v>47</v>
      </c>
      <c r="F59" s="1">
        <v>53.900000000000006</v>
      </c>
      <c r="G59" s="1"/>
    </row>
    <row r="60" spans="1:7" ht="15" customHeight="1">
      <c r="A60" s="1">
        <v>57</v>
      </c>
      <c r="B60" s="1" t="str">
        <f t="shared" si="4"/>
        <v>202301</v>
      </c>
      <c r="C60" s="1" t="str">
        <f>"3411220227"</f>
        <v>3411220227</v>
      </c>
      <c r="D60" s="1">
        <v>55</v>
      </c>
      <c r="E60" s="1">
        <v>42</v>
      </c>
      <c r="F60" s="1">
        <v>49.8</v>
      </c>
      <c r="G60" s="1"/>
    </row>
    <row r="61" spans="1:7" ht="15" customHeight="1">
      <c r="A61" s="1">
        <v>58</v>
      </c>
      <c r="B61" s="1" t="str">
        <f t="shared" si="4"/>
        <v>202301</v>
      </c>
      <c r="C61" s="1" t="str">
        <f>"3411220228"</f>
        <v>3411220228</v>
      </c>
      <c r="D61" s="1">
        <v>62</v>
      </c>
      <c r="E61" s="1">
        <v>56</v>
      </c>
      <c r="F61" s="1">
        <v>59.599999999999994</v>
      </c>
      <c r="G61" s="1"/>
    </row>
    <row r="62" spans="1:7" ht="15" customHeight="1">
      <c r="A62" s="1">
        <v>59</v>
      </c>
      <c r="B62" s="1" t="str">
        <f t="shared" si="4"/>
        <v>202301</v>
      </c>
      <c r="C62" s="1" t="str">
        <f>"3411220229"</f>
        <v>3411220229</v>
      </c>
      <c r="D62" s="1">
        <v>78</v>
      </c>
      <c r="E62" s="1">
        <v>85</v>
      </c>
      <c r="F62" s="1">
        <v>80.8</v>
      </c>
      <c r="G62" s="1"/>
    </row>
    <row r="63" spans="1:7" ht="15" customHeight="1">
      <c r="A63" s="1">
        <v>60</v>
      </c>
      <c r="B63" s="1" t="str">
        <f t="shared" si="4"/>
        <v>202301</v>
      </c>
      <c r="C63" s="1" t="str">
        <f>"3411220230"</f>
        <v>3411220230</v>
      </c>
      <c r="D63" s="1">
        <v>61.5</v>
      </c>
      <c r="E63" s="1">
        <v>55</v>
      </c>
      <c r="F63" s="1">
        <v>58.9</v>
      </c>
      <c r="G63" s="1"/>
    </row>
    <row r="64" spans="1:7" ht="15" customHeight="1">
      <c r="A64" s="1">
        <v>61</v>
      </c>
      <c r="B64" s="1" t="str">
        <f t="shared" si="4"/>
        <v>202301</v>
      </c>
      <c r="C64" s="1" t="str">
        <f>"3411220301"</f>
        <v>3411220301</v>
      </c>
      <c r="D64" s="1">
        <v>57</v>
      </c>
      <c r="E64" s="1">
        <v>49</v>
      </c>
      <c r="F64" s="1">
        <v>53.8</v>
      </c>
      <c r="G64" s="1"/>
    </row>
    <row r="65" spans="1:7" ht="15" customHeight="1">
      <c r="A65" s="1">
        <v>62</v>
      </c>
      <c r="B65" s="1" t="str">
        <f t="shared" ref="B65:B76" si="5">"202301"</f>
        <v>202301</v>
      </c>
      <c r="C65" s="1" t="str">
        <f>"3411220302"</f>
        <v>3411220302</v>
      </c>
      <c r="D65" s="1">
        <v>65.5</v>
      </c>
      <c r="E65" s="1">
        <v>75</v>
      </c>
      <c r="F65" s="1">
        <v>69.3</v>
      </c>
      <c r="G65" s="1"/>
    </row>
    <row r="66" spans="1:7" ht="15" customHeight="1">
      <c r="A66" s="1">
        <v>63</v>
      </c>
      <c r="B66" s="1" t="str">
        <f t="shared" si="5"/>
        <v>202301</v>
      </c>
      <c r="C66" s="1" t="str">
        <f>"3411220303"</f>
        <v>3411220303</v>
      </c>
      <c r="D66" s="1">
        <v>66</v>
      </c>
      <c r="E66" s="1">
        <v>64</v>
      </c>
      <c r="F66" s="1">
        <v>65.2</v>
      </c>
      <c r="G66" s="1"/>
    </row>
    <row r="67" spans="1:7" ht="15" customHeight="1">
      <c r="A67" s="1">
        <v>64</v>
      </c>
      <c r="B67" s="1" t="str">
        <f t="shared" si="5"/>
        <v>202301</v>
      </c>
      <c r="C67" s="1" t="str">
        <f>"3411220304"</f>
        <v>3411220304</v>
      </c>
      <c r="D67" s="1">
        <v>69.5</v>
      </c>
      <c r="E67" s="1">
        <v>69</v>
      </c>
      <c r="F67" s="1">
        <v>69.3</v>
      </c>
      <c r="G67" s="1"/>
    </row>
    <row r="68" spans="1:7" ht="15" customHeight="1">
      <c r="A68" s="1">
        <v>65</v>
      </c>
      <c r="B68" s="1" t="str">
        <f t="shared" si="5"/>
        <v>202301</v>
      </c>
      <c r="C68" s="1" t="str">
        <f>"3411220305"</f>
        <v>3411220305</v>
      </c>
      <c r="D68" s="1">
        <v>70</v>
      </c>
      <c r="E68" s="1">
        <v>86</v>
      </c>
      <c r="F68" s="1">
        <v>76.400000000000006</v>
      </c>
      <c r="G68" s="1"/>
    </row>
    <row r="69" spans="1:7" ht="15" customHeight="1">
      <c r="A69" s="1">
        <v>66</v>
      </c>
      <c r="B69" s="1" t="str">
        <f t="shared" si="5"/>
        <v>202301</v>
      </c>
      <c r="C69" s="1" t="str">
        <f>"3411220306"</f>
        <v>3411220306</v>
      </c>
      <c r="D69" s="1">
        <v>75</v>
      </c>
      <c r="E69" s="1">
        <v>72</v>
      </c>
      <c r="F69" s="1">
        <v>73.8</v>
      </c>
      <c r="G69" s="1"/>
    </row>
    <row r="70" spans="1:7" ht="15" customHeight="1">
      <c r="A70" s="1">
        <v>67</v>
      </c>
      <c r="B70" s="1" t="str">
        <f t="shared" si="5"/>
        <v>202301</v>
      </c>
      <c r="C70" s="1" t="str">
        <f>"3411220307"</f>
        <v>3411220307</v>
      </c>
      <c r="D70" s="1">
        <v>60</v>
      </c>
      <c r="E70" s="1">
        <v>50</v>
      </c>
      <c r="F70" s="1">
        <v>56</v>
      </c>
      <c r="G70" s="1"/>
    </row>
    <row r="71" spans="1:7" ht="15" customHeight="1">
      <c r="A71" s="1">
        <v>68</v>
      </c>
      <c r="B71" s="1" t="str">
        <f t="shared" si="5"/>
        <v>202301</v>
      </c>
      <c r="C71" s="1" t="str">
        <f>"3411220308"</f>
        <v>3411220308</v>
      </c>
      <c r="D71" s="1">
        <v>0</v>
      </c>
      <c r="E71" s="1">
        <v>0</v>
      </c>
      <c r="F71" s="1" t="s">
        <v>7</v>
      </c>
      <c r="G71" s="1"/>
    </row>
    <row r="72" spans="1:7" ht="15" customHeight="1">
      <c r="A72" s="1">
        <v>69</v>
      </c>
      <c r="B72" s="1" t="str">
        <f t="shared" si="5"/>
        <v>202301</v>
      </c>
      <c r="C72" s="1" t="str">
        <f>"3411220309"</f>
        <v>3411220309</v>
      </c>
      <c r="D72" s="1">
        <v>69</v>
      </c>
      <c r="E72" s="1">
        <v>47</v>
      </c>
      <c r="F72" s="1">
        <v>60.2</v>
      </c>
      <c r="G72" s="1"/>
    </row>
    <row r="73" spans="1:7" ht="15" customHeight="1">
      <c r="A73" s="1">
        <v>70</v>
      </c>
      <c r="B73" s="1" t="str">
        <f t="shared" si="5"/>
        <v>202301</v>
      </c>
      <c r="C73" s="1" t="str">
        <f>"3411220310"</f>
        <v>3411220310</v>
      </c>
      <c r="D73" s="1">
        <v>76</v>
      </c>
      <c r="E73" s="1">
        <v>82</v>
      </c>
      <c r="F73" s="1">
        <v>78.400000000000006</v>
      </c>
      <c r="G73" s="1"/>
    </row>
    <row r="74" spans="1:7" ht="15" customHeight="1">
      <c r="A74" s="1">
        <v>71</v>
      </c>
      <c r="B74" s="1" t="str">
        <f t="shared" si="5"/>
        <v>202301</v>
      </c>
      <c r="C74" s="1" t="str">
        <f>"3411220311"</f>
        <v>3411220311</v>
      </c>
      <c r="D74" s="1">
        <v>66.5</v>
      </c>
      <c r="E74" s="1">
        <v>53</v>
      </c>
      <c r="F74" s="1">
        <v>61.1</v>
      </c>
      <c r="G74" s="1"/>
    </row>
    <row r="75" spans="1:7" ht="15" customHeight="1">
      <c r="A75" s="1">
        <v>72</v>
      </c>
      <c r="B75" s="1" t="str">
        <f t="shared" si="5"/>
        <v>202301</v>
      </c>
      <c r="C75" s="1" t="str">
        <f>"3411220312"</f>
        <v>3411220312</v>
      </c>
      <c r="D75" s="1">
        <v>58</v>
      </c>
      <c r="E75" s="1">
        <v>73</v>
      </c>
      <c r="F75" s="1">
        <v>64</v>
      </c>
      <c r="G75" s="1"/>
    </row>
    <row r="76" spans="1:7" ht="15" customHeight="1">
      <c r="A76" s="1">
        <v>73</v>
      </c>
      <c r="B76" s="1" t="str">
        <f t="shared" si="5"/>
        <v>202301</v>
      </c>
      <c r="C76" s="1" t="str">
        <f>"3411220313"</f>
        <v>3411220313</v>
      </c>
      <c r="D76" s="1">
        <v>71.5</v>
      </c>
      <c r="E76" s="1">
        <v>78</v>
      </c>
      <c r="F76" s="1">
        <v>74.099999999999994</v>
      </c>
      <c r="G76" s="1"/>
    </row>
    <row r="77" spans="1:7" ht="15" customHeight="1">
      <c r="A77" s="1">
        <v>74</v>
      </c>
      <c r="B77" s="1" t="str">
        <f t="shared" ref="B77:B88" si="6">"202301"</f>
        <v>202301</v>
      </c>
      <c r="C77" s="1" t="str">
        <f>"3411220314"</f>
        <v>3411220314</v>
      </c>
      <c r="D77" s="1">
        <v>67</v>
      </c>
      <c r="E77" s="1">
        <v>76</v>
      </c>
      <c r="F77" s="1">
        <v>70.599999999999994</v>
      </c>
      <c r="G77" s="1"/>
    </row>
    <row r="78" spans="1:7" ht="15" customHeight="1">
      <c r="A78" s="1">
        <v>75</v>
      </c>
      <c r="B78" s="1" t="str">
        <f t="shared" si="6"/>
        <v>202301</v>
      </c>
      <c r="C78" s="1" t="str">
        <f>"3411220315"</f>
        <v>3411220315</v>
      </c>
      <c r="D78" s="1">
        <v>66.5</v>
      </c>
      <c r="E78" s="1">
        <v>65</v>
      </c>
      <c r="F78" s="1">
        <v>65.900000000000006</v>
      </c>
      <c r="G78" s="1"/>
    </row>
    <row r="79" spans="1:7" ht="15" customHeight="1">
      <c r="A79" s="1">
        <v>76</v>
      </c>
      <c r="B79" s="1" t="str">
        <f t="shared" si="6"/>
        <v>202301</v>
      </c>
      <c r="C79" s="1" t="str">
        <f>"3411220316"</f>
        <v>3411220316</v>
      </c>
      <c r="D79" s="1">
        <v>69.5</v>
      </c>
      <c r="E79" s="1">
        <v>71</v>
      </c>
      <c r="F79" s="1">
        <v>70.099999999999994</v>
      </c>
      <c r="G79" s="1"/>
    </row>
    <row r="80" spans="1:7" ht="15" customHeight="1">
      <c r="A80" s="1">
        <v>77</v>
      </c>
      <c r="B80" s="1" t="str">
        <f t="shared" si="6"/>
        <v>202301</v>
      </c>
      <c r="C80" s="1" t="str">
        <f>"3411220317"</f>
        <v>3411220317</v>
      </c>
      <c r="D80" s="1">
        <v>64</v>
      </c>
      <c r="E80" s="1">
        <v>57</v>
      </c>
      <c r="F80" s="1">
        <v>61.2</v>
      </c>
      <c r="G80" s="1"/>
    </row>
    <row r="81" spans="1:7" ht="15" customHeight="1">
      <c r="A81" s="1">
        <v>78</v>
      </c>
      <c r="B81" s="1" t="str">
        <f t="shared" si="6"/>
        <v>202301</v>
      </c>
      <c r="C81" s="1" t="str">
        <f>"3411220318"</f>
        <v>3411220318</v>
      </c>
      <c r="D81" s="1">
        <v>64.5</v>
      </c>
      <c r="E81" s="1">
        <v>71</v>
      </c>
      <c r="F81" s="1">
        <v>67.099999999999994</v>
      </c>
      <c r="G81" s="1"/>
    </row>
    <row r="82" spans="1:7" ht="15" customHeight="1">
      <c r="A82" s="1">
        <v>79</v>
      </c>
      <c r="B82" s="1" t="str">
        <f t="shared" si="6"/>
        <v>202301</v>
      </c>
      <c r="C82" s="1" t="str">
        <f>"3411220319"</f>
        <v>3411220319</v>
      </c>
      <c r="D82" s="1">
        <v>56</v>
      </c>
      <c r="E82" s="1">
        <v>48</v>
      </c>
      <c r="F82" s="1">
        <v>52.800000000000004</v>
      </c>
      <c r="G82" s="1"/>
    </row>
    <row r="83" spans="1:7" ht="15" customHeight="1">
      <c r="A83" s="1">
        <v>80</v>
      </c>
      <c r="B83" s="1" t="str">
        <f t="shared" si="6"/>
        <v>202301</v>
      </c>
      <c r="C83" s="1" t="str">
        <f>"3411220320"</f>
        <v>3411220320</v>
      </c>
      <c r="D83" s="1">
        <v>53</v>
      </c>
      <c r="E83" s="1">
        <v>48</v>
      </c>
      <c r="F83" s="1">
        <v>51</v>
      </c>
      <c r="G83" s="1"/>
    </row>
    <row r="84" spans="1:7" ht="15" customHeight="1">
      <c r="A84" s="1">
        <v>81</v>
      </c>
      <c r="B84" s="1" t="str">
        <f t="shared" si="6"/>
        <v>202301</v>
      </c>
      <c r="C84" s="1" t="str">
        <f>"3411220321"</f>
        <v>3411220321</v>
      </c>
      <c r="D84" s="1">
        <v>64.5</v>
      </c>
      <c r="E84" s="1">
        <v>73</v>
      </c>
      <c r="F84" s="1">
        <v>67.900000000000006</v>
      </c>
      <c r="G84" s="1"/>
    </row>
    <row r="85" spans="1:7" ht="15" customHeight="1">
      <c r="A85" s="1">
        <v>82</v>
      </c>
      <c r="B85" s="1" t="str">
        <f t="shared" si="6"/>
        <v>202301</v>
      </c>
      <c r="C85" s="1" t="str">
        <f>"3411220322"</f>
        <v>3411220322</v>
      </c>
      <c r="D85" s="1">
        <v>54.5</v>
      </c>
      <c r="E85" s="1">
        <v>53</v>
      </c>
      <c r="F85" s="1">
        <v>53.9</v>
      </c>
      <c r="G85" s="1"/>
    </row>
    <row r="86" spans="1:7" ht="15" customHeight="1">
      <c r="A86" s="1">
        <v>83</v>
      </c>
      <c r="B86" s="1" t="str">
        <f t="shared" si="6"/>
        <v>202301</v>
      </c>
      <c r="C86" s="1" t="str">
        <f>"3411220323"</f>
        <v>3411220323</v>
      </c>
      <c r="D86" s="1">
        <v>74.5</v>
      </c>
      <c r="E86" s="1">
        <v>82</v>
      </c>
      <c r="F86" s="1">
        <v>77.5</v>
      </c>
      <c r="G86" s="1"/>
    </row>
    <row r="87" spans="1:7" ht="15" customHeight="1">
      <c r="A87" s="1">
        <v>84</v>
      </c>
      <c r="B87" s="1" t="str">
        <f t="shared" si="6"/>
        <v>202301</v>
      </c>
      <c r="C87" s="1" t="str">
        <f>"3411220324"</f>
        <v>3411220324</v>
      </c>
      <c r="D87" s="1">
        <v>64.5</v>
      </c>
      <c r="E87" s="1">
        <v>59</v>
      </c>
      <c r="F87" s="1">
        <v>62.3</v>
      </c>
      <c r="G87" s="1"/>
    </row>
    <row r="88" spans="1:7" ht="15" customHeight="1">
      <c r="A88" s="1">
        <v>85</v>
      </c>
      <c r="B88" s="1" t="str">
        <f t="shared" si="6"/>
        <v>202301</v>
      </c>
      <c r="C88" s="1" t="str">
        <f>"3411220325"</f>
        <v>3411220325</v>
      </c>
      <c r="D88" s="1">
        <v>75.5</v>
      </c>
      <c r="E88" s="1">
        <v>76</v>
      </c>
      <c r="F88" s="1">
        <v>75.7</v>
      </c>
      <c r="G88" s="1"/>
    </row>
    <row r="89" spans="1:7" ht="15" customHeight="1">
      <c r="A89" s="1">
        <v>86</v>
      </c>
      <c r="B89" s="1" t="str">
        <f t="shared" ref="B89:B100" si="7">"202301"</f>
        <v>202301</v>
      </c>
      <c r="C89" s="1" t="str">
        <f>"3411220326"</f>
        <v>3411220326</v>
      </c>
      <c r="D89" s="1">
        <v>0</v>
      </c>
      <c r="E89" s="1">
        <v>0</v>
      </c>
      <c r="F89" s="1" t="s">
        <v>7</v>
      </c>
      <c r="G89" s="1"/>
    </row>
    <row r="90" spans="1:7" ht="15" customHeight="1">
      <c r="A90" s="1">
        <v>87</v>
      </c>
      <c r="B90" s="1" t="str">
        <f t="shared" si="7"/>
        <v>202301</v>
      </c>
      <c r="C90" s="1" t="str">
        <f>"3411220327"</f>
        <v>3411220327</v>
      </c>
      <c r="D90" s="1">
        <v>56.5</v>
      </c>
      <c r="E90" s="1">
        <v>48</v>
      </c>
      <c r="F90" s="1">
        <v>53.1</v>
      </c>
      <c r="G90" s="1"/>
    </row>
    <row r="91" spans="1:7" ht="15" customHeight="1">
      <c r="A91" s="1">
        <v>88</v>
      </c>
      <c r="B91" s="1" t="str">
        <f t="shared" si="7"/>
        <v>202301</v>
      </c>
      <c r="C91" s="1" t="str">
        <f>"3411220328"</f>
        <v>3411220328</v>
      </c>
      <c r="D91" s="1">
        <v>72.5</v>
      </c>
      <c r="E91" s="1">
        <v>74</v>
      </c>
      <c r="F91" s="1">
        <v>73.099999999999994</v>
      </c>
      <c r="G91" s="1"/>
    </row>
    <row r="92" spans="1:7" ht="15" customHeight="1">
      <c r="A92" s="1">
        <v>89</v>
      </c>
      <c r="B92" s="1" t="str">
        <f t="shared" si="7"/>
        <v>202301</v>
      </c>
      <c r="C92" s="1" t="str">
        <f>"3411220329"</f>
        <v>3411220329</v>
      </c>
      <c r="D92" s="1">
        <v>0</v>
      </c>
      <c r="E92" s="1">
        <v>0</v>
      </c>
      <c r="F92" s="1" t="s">
        <v>7</v>
      </c>
      <c r="G92" s="1"/>
    </row>
    <row r="93" spans="1:7" ht="15" customHeight="1">
      <c r="A93" s="1">
        <v>90</v>
      </c>
      <c r="B93" s="1" t="str">
        <f t="shared" si="7"/>
        <v>202301</v>
      </c>
      <c r="C93" s="1" t="str">
        <f>"3411220330"</f>
        <v>3411220330</v>
      </c>
      <c r="D93" s="1">
        <v>59.5</v>
      </c>
      <c r="E93" s="1">
        <v>64</v>
      </c>
      <c r="F93" s="1">
        <v>61.3</v>
      </c>
      <c r="G93" s="1"/>
    </row>
    <row r="94" spans="1:7" ht="15" customHeight="1">
      <c r="A94" s="1">
        <v>91</v>
      </c>
      <c r="B94" s="1" t="str">
        <f t="shared" si="7"/>
        <v>202301</v>
      </c>
      <c r="C94" s="1" t="str">
        <f>"3411220401"</f>
        <v>3411220401</v>
      </c>
      <c r="D94" s="1">
        <v>0</v>
      </c>
      <c r="E94" s="1">
        <v>0</v>
      </c>
      <c r="F94" s="1" t="s">
        <v>7</v>
      </c>
      <c r="G94" s="1"/>
    </row>
    <row r="95" spans="1:7" ht="15" customHeight="1">
      <c r="A95" s="1">
        <v>92</v>
      </c>
      <c r="B95" s="1" t="str">
        <f t="shared" si="7"/>
        <v>202301</v>
      </c>
      <c r="C95" s="1" t="str">
        <f>"3411220402"</f>
        <v>3411220402</v>
      </c>
      <c r="D95" s="1">
        <v>0</v>
      </c>
      <c r="E95" s="1">
        <v>0</v>
      </c>
      <c r="F95" s="1" t="s">
        <v>7</v>
      </c>
      <c r="G95" s="1"/>
    </row>
    <row r="96" spans="1:7" ht="15" customHeight="1">
      <c r="A96" s="1">
        <v>93</v>
      </c>
      <c r="B96" s="1" t="str">
        <f t="shared" si="7"/>
        <v>202301</v>
      </c>
      <c r="C96" s="1" t="str">
        <f>"3411220403"</f>
        <v>3411220403</v>
      </c>
      <c r="D96" s="1">
        <v>64</v>
      </c>
      <c r="E96" s="1">
        <v>49</v>
      </c>
      <c r="F96" s="1">
        <v>58</v>
      </c>
      <c r="G96" s="1"/>
    </row>
    <row r="97" spans="1:7" ht="15" customHeight="1">
      <c r="A97" s="1">
        <v>94</v>
      </c>
      <c r="B97" s="1" t="str">
        <f t="shared" si="7"/>
        <v>202301</v>
      </c>
      <c r="C97" s="1" t="str">
        <f>"3411220404"</f>
        <v>3411220404</v>
      </c>
      <c r="D97" s="1">
        <v>58.5</v>
      </c>
      <c r="E97" s="1">
        <v>69</v>
      </c>
      <c r="F97" s="1">
        <v>62.7</v>
      </c>
      <c r="G97" s="1"/>
    </row>
    <row r="98" spans="1:7" ht="15" customHeight="1">
      <c r="A98" s="1">
        <v>95</v>
      </c>
      <c r="B98" s="1" t="str">
        <f t="shared" si="7"/>
        <v>202301</v>
      </c>
      <c r="C98" s="1" t="str">
        <f>"3411220405"</f>
        <v>3411220405</v>
      </c>
      <c r="D98" s="1">
        <v>71</v>
      </c>
      <c r="E98" s="1">
        <v>65</v>
      </c>
      <c r="F98" s="1">
        <v>68.599999999999994</v>
      </c>
      <c r="G98" s="1"/>
    </row>
    <row r="99" spans="1:7" ht="15" customHeight="1">
      <c r="A99" s="1">
        <v>96</v>
      </c>
      <c r="B99" s="1" t="str">
        <f t="shared" si="7"/>
        <v>202301</v>
      </c>
      <c r="C99" s="1" t="str">
        <f>"3411220406"</f>
        <v>3411220406</v>
      </c>
      <c r="D99" s="1">
        <v>58</v>
      </c>
      <c r="E99" s="1">
        <v>70</v>
      </c>
      <c r="F99" s="1">
        <v>62.8</v>
      </c>
      <c r="G99" s="1"/>
    </row>
    <row r="100" spans="1:7" ht="15" customHeight="1">
      <c r="A100" s="1">
        <v>97</v>
      </c>
      <c r="B100" s="1" t="str">
        <f t="shared" si="7"/>
        <v>202301</v>
      </c>
      <c r="C100" s="1" t="str">
        <f>"3411220407"</f>
        <v>3411220407</v>
      </c>
      <c r="D100" s="1">
        <v>0</v>
      </c>
      <c r="E100" s="1">
        <v>0</v>
      </c>
      <c r="F100" s="1" t="s">
        <v>7</v>
      </c>
      <c r="G100" s="1"/>
    </row>
    <row r="101" spans="1:7" ht="15" customHeight="1">
      <c r="A101" s="1">
        <v>98</v>
      </c>
      <c r="B101" s="1" t="str">
        <f t="shared" ref="B101:B164" si="8">"202301"</f>
        <v>202301</v>
      </c>
      <c r="C101" s="1" t="str">
        <f>"3411220408"</f>
        <v>3411220408</v>
      </c>
      <c r="D101" s="1">
        <v>63</v>
      </c>
      <c r="E101" s="1">
        <v>71</v>
      </c>
      <c r="F101" s="1">
        <v>66.2</v>
      </c>
      <c r="G101" s="1"/>
    </row>
    <row r="102" spans="1:7" ht="15" customHeight="1">
      <c r="A102" s="1">
        <v>99</v>
      </c>
      <c r="B102" s="1" t="str">
        <f t="shared" si="8"/>
        <v>202301</v>
      </c>
      <c r="C102" s="1" t="str">
        <f>"3411220409"</f>
        <v>3411220409</v>
      </c>
      <c r="D102" s="1">
        <v>72</v>
      </c>
      <c r="E102" s="1">
        <v>71</v>
      </c>
      <c r="F102" s="1">
        <v>71.599999999999994</v>
      </c>
      <c r="G102" s="1"/>
    </row>
    <row r="103" spans="1:7" ht="15" customHeight="1">
      <c r="A103" s="1">
        <v>100</v>
      </c>
      <c r="B103" s="1" t="str">
        <f t="shared" si="8"/>
        <v>202301</v>
      </c>
      <c r="C103" s="1" t="str">
        <f>"3411220410"</f>
        <v>3411220410</v>
      </c>
      <c r="D103" s="1">
        <v>63</v>
      </c>
      <c r="E103" s="1">
        <v>73</v>
      </c>
      <c r="F103" s="1">
        <v>67</v>
      </c>
      <c r="G103" s="1"/>
    </row>
    <row r="104" spans="1:7" ht="15" customHeight="1">
      <c r="A104" s="1">
        <v>101</v>
      </c>
      <c r="B104" s="1" t="str">
        <f t="shared" si="8"/>
        <v>202301</v>
      </c>
      <c r="C104" s="1" t="str">
        <f>"3411220411"</f>
        <v>3411220411</v>
      </c>
      <c r="D104" s="1">
        <v>66</v>
      </c>
      <c r="E104" s="1">
        <v>65</v>
      </c>
      <c r="F104" s="1">
        <v>65.599999999999994</v>
      </c>
      <c r="G104" s="1"/>
    </row>
    <row r="105" spans="1:7" ht="15" customHeight="1">
      <c r="A105" s="1">
        <v>102</v>
      </c>
      <c r="B105" s="1" t="str">
        <f t="shared" si="8"/>
        <v>202301</v>
      </c>
      <c r="C105" s="1" t="str">
        <f>"3411220412"</f>
        <v>3411220412</v>
      </c>
      <c r="D105" s="1">
        <v>57.5</v>
      </c>
      <c r="E105" s="1">
        <v>39</v>
      </c>
      <c r="F105" s="1">
        <v>50.1</v>
      </c>
      <c r="G105" s="1"/>
    </row>
    <row r="106" spans="1:7" ht="15" customHeight="1">
      <c r="A106" s="1">
        <v>103</v>
      </c>
      <c r="B106" s="1" t="str">
        <f t="shared" si="8"/>
        <v>202301</v>
      </c>
      <c r="C106" s="1" t="str">
        <f>"3411220413"</f>
        <v>3411220413</v>
      </c>
      <c r="D106" s="1">
        <v>65</v>
      </c>
      <c r="E106" s="1">
        <v>57</v>
      </c>
      <c r="F106" s="1">
        <v>61.8</v>
      </c>
      <c r="G106" s="1"/>
    </row>
    <row r="107" spans="1:7" ht="15" customHeight="1">
      <c r="A107" s="1">
        <v>104</v>
      </c>
      <c r="B107" s="1" t="str">
        <f t="shared" si="8"/>
        <v>202301</v>
      </c>
      <c r="C107" s="1" t="str">
        <f>"3411220414"</f>
        <v>3411220414</v>
      </c>
      <c r="D107" s="1">
        <v>56.5</v>
      </c>
      <c r="E107" s="1">
        <v>64</v>
      </c>
      <c r="F107" s="1">
        <v>59.5</v>
      </c>
      <c r="G107" s="1"/>
    </row>
    <row r="108" spans="1:7" ht="15" customHeight="1">
      <c r="A108" s="1">
        <v>105</v>
      </c>
      <c r="B108" s="1" t="str">
        <f t="shared" si="8"/>
        <v>202301</v>
      </c>
      <c r="C108" s="1" t="str">
        <f>"3411220415"</f>
        <v>3411220415</v>
      </c>
      <c r="D108" s="1">
        <v>65.5</v>
      </c>
      <c r="E108" s="1">
        <v>59</v>
      </c>
      <c r="F108" s="1">
        <v>62.9</v>
      </c>
      <c r="G108" s="1"/>
    </row>
    <row r="109" spans="1:7" ht="15" customHeight="1">
      <c r="A109" s="1">
        <v>106</v>
      </c>
      <c r="B109" s="1" t="str">
        <f t="shared" si="8"/>
        <v>202301</v>
      </c>
      <c r="C109" s="1" t="str">
        <f>"3411220416"</f>
        <v>3411220416</v>
      </c>
      <c r="D109" s="1">
        <v>70.5</v>
      </c>
      <c r="E109" s="1">
        <v>72</v>
      </c>
      <c r="F109" s="1">
        <v>71.099999999999994</v>
      </c>
      <c r="G109" s="1"/>
    </row>
    <row r="110" spans="1:7" ht="15" customHeight="1">
      <c r="A110" s="1">
        <v>107</v>
      </c>
      <c r="B110" s="1" t="str">
        <f t="shared" si="8"/>
        <v>202301</v>
      </c>
      <c r="C110" s="1" t="str">
        <f>"3411220417"</f>
        <v>3411220417</v>
      </c>
      <c r="D110" s="1">
        <v>65.5</v>
      </c>
      <c r="E110" s="1">
        <v>78</v>
      </c>
      <c r="F110" s="1">
        <v>70.5</v>
      </c>
      <c r="G110" s="1"/>
    </row>
    <row r="111" spans="1:7" ht="15" customHeight="1">
      <c r="A111" s="1">
        <v>108</v>
      </c>
      <c r="B111" s="1" t="str">
        <f t="shared" si="8"/>
        <v>202301</v>
      </c>
      <c r="C111" s="1" t="str">
        <f>"3411220418"</f>
        <v>3411220418</v>
      </c>
      <c r="D111" s="1">
        <v>72</v>
      </c>
      <c r="E111" s="1">
        <v>86</v>
      </c>
      <c r="F111" s="1">
        <v>77.599999999999994</v>
      </c>
      <c r="G111" s="1"/>
    </row>
    <row r="112" spans="1:7" ht="15" customHeight="1">
      <c r="A112" s="1">
        <v>109</v>
      </c>
      <c r="B112" s="1" t="str">
        <f t="shared" si="8"/>
        <v>202301</v>
      </c>
      <c r="C112" s="1" t="str">
        <f>"3411220419"</f>
        <v>3411220419</v>
      </c>
      <c r="D112" s="1">
        <v>0</v>
      </c>
      <c r="E112" s="1">
        <v>0</v>
      </c>
      <c r="F112" s="1" t="s">
        <v>7</v>
      </c>
      <c r="G112" s="1"/>
    </row>
    <row r="113" spans="1:7" ht="15" customHeight="1">
      <c r="A113" s="1">
        <v>110</v>
      </c>
      <c r="B113" s="1" t="str">
        <f t="shared" si="8"/>
        <v>202301</v>
      </c>
      <c r="C113" s="1" t="str">
        <f>"3411220420"</f>
        <v>3411220420</v>
      </c>
      <c r="D113" s="1">
        <v>64</v>
      </c>
      <c r="E113" s="1">
        <v>71</v>
      </c>
      <c r="F113" s="1">
        <v>66.8</v>
      </c>
      <c r="G113" s="1"/>
    </row>
    <row r="114" spans="1:7" ht="15" customHeight="1">
      <c r="A114" s="1">
        <v>111</v>
      </c>
      <c r="B114" s="1" t="str">
        <f t="shared" si="8"/>
        <v>202301</v>
      </c>
      <c r="C114" s="1" t="str">
        <f>"3411220421"</f>
        <v>3411220421</v>
      </c>
      <c r="D114" s="1">
        <v>72</v>
      </c>
      <c r="E114" s="1">
        <v>79</v>
      </c>
      <c r="F114" s="1">
        <v>74.8</v>
      </c>
      <c r="G114" s="1"/>
    </row>
    <row r="115" spans="1:7" ht="15" customHeight="1">
      <c r="A115" s="1">
        <v>112</v>
      </c>
      <c r="B115" s="1" t="str">
        <f t="shared" si="8"/>
        <v>202301</v>
      </c>
      <c r="C115" s="1" t="str">
        <f>"3411220422"</f>
        <v>3411220422</v>
      </c>
      <c r="D115" s="1">
        <v>63</v>
      </c>
      <c r="E115" s="1">
        <v>71</v>
      </c>
      <c r="F115" s="1">
        <v>66.2</v>
      </c>
      <c r="G115" s="1"/>
    </row>
    <row r="116" spans="1:7" ht="15" customHeight="1">
      <c r="A116" s="1">
        <v>113</v>
      </c>
      <c r="B116" s="1" t="str">
        <f t="shared" si="8"/>
        <v>202301</v>
      </c>
      <c r="C116" s="1" t="str">
        <f>"3411220423"</f>
        <v>3411220423</v>
      </c>
      <c r="D116" s="1">
        <v>58.5</v>
      </c>
      <c r="E116" s="1">
        <v>53</v>
      </c>
      <c r="F116" s="1">
        <v>56.300000000000004</v>
      </c>
      <c r="G116" s="1"/>
    </row>
    <row r="117" spans="1:7" ht="15" customHeight="1">
      <c r="A117" s="1">
        <v>114</v>
      </c>
      <c r="B117" s="1" t="str">
        <f t="shared" si="8"/>
        <v>202301</v>
      </c>
      <c r="C117" s="1" t="str">
        <f>"3411220424"</f>
        <v>3411220424</v>
      </c>
      <c r="D117" s="1">
        <v>0</v>
      </c>
      <c r="E117" s="1">
        <v>0</v>
      </c>
      <c r="F117" s="1" t="s">
        <v>7</v>
      </c>
      <c r="G117" s="1"/>
    </row>
    <row r="118" spans="1:7" ht="15" customHeight="1">
      <c r="A118" s="1">
        <v>115</v>
      </c>
      <c r="B118" s="1" t="str">
        <f t="shared" si="8"/>
        <v>202301</v>
      </c>
      <c r="C118" s="1" t="str">
        <f>"3411220425"</f>
        <v>3411220425</v>
      </c>
      <c r="D118" s="1">
        <v>78</v>
      </c>
      <c r="E118" s="1">
        <v>82</v>
      </c>
      <c r="F118" s="1">
        <v>79.599999999999994</v>
      </c>
      <c r="G118" s="1"/>
    </row>
    <row r="119" spans="1:7" ht="15" customHeight="1">
      <c r="A119" s="1">
        <v>116</v>
      </c>
      <c r="B119" s="1" t="str">
        <f t="shared" si="8"/>
        <v>202301</v>
      </c>
      <c r="C119" s="1" t="str">
        <f>"3411220426"</f>
        <v>3411220426</v>
      </c>
      <c r="D119" s="1">
        <v>68</v>
      </c>
      <c r="E119" s="1">
        <v>72</v>
      </c>
      <c r="F119" s="1">
        <v>69.599999999999994</v>
      </c>
      <c r="G119" s="1"/>
    </row>
    <row r="120" spans="1:7" ht="15" customHeight="1">
      <c r="A120" s="1">
        <v>117</v>
      </c>
      <c r="B120" s="1" t="str">
        <f t="shared" si="8"/>
        <v>202301</v>
      </c>
      <c r="C120" s="1" t="str">
        <f>"3411220427"</f>
        <v>3411220427</v>
      </c>
      <c r="D120" s="1">
        <v>66.5</v>
      </c>
      <c r="E120" s="1">
        <v>55</v>
      </c>
      <c r="F120" s="1">
        <v>61.9</v>
      </c>
      <c r="G120" s="1"/>
    </row>
    <row r="121" spans="1:7" ht="15" customHeight="1">
      <c r="A121" s="1">
        <v>118</v>
      </c>
      <c r="B121" s="1" t="str">
        <f t="shared" si="8"/>
        <v>202301</v>
      </c>
      <c r="C121" s="1" t="str">
        <f>"3411220428"</f>
        <v>3411220428</v>
      </c>
      <c r="D121" s="1">
        <v>59.5</v>
      </c>
      <c r="E121" s="1">
        <v>47</v>
      </c>
      <c r="F121" s="1">
        <v>54.5</v>
      </c>
      <c r="G121" s="1"/>
    </row>
    <row r="122" spans="1:7" ht="15" customHeight="1">
      <c r="A122" s="1">
        <v>119</v>
      </c>
      <c r="B122" s="1" t="str">
        <f t="shared" si="8"/>
        <v>202301</v>
      </c>
      <c r="C122" s="1" t="str">
        <f>"3411220429"</f>
        <v>3411220429</v>
      </c>
      <c r="D122" s="1">
        <v>59.5</v>
      </c>
      <c r="E122" s="1">
        <v>50</v>
      </c>
      <c r="F122" s="1">
        <v>55.699999999999996</v>
      </c>
      <c r="G122" s="1"/>
    </row>
    <row r="123" spans="1:7" ht="15" customHeight="1">
      <c r="A123" s="1">
        <v>120</v>
      </c>
      <c r="B123" s="1" t="str">
        <f t="shared" si="8"/>
        <v>202301</v>
      </c>
      <c r="C123" s="1" t="str">
        <f>"3411220430"</f>
        <v>3411220430</v>
      </c>
      <c r="D123" s="1">
        <v>76</v>
      </c>
      <c r="E123" s="1">
        <v>80</v>
      </c>
      <c r="F123" s="1">
        <v>77.599999999999994</v>
      </c>
      <c r="G123" s="1"/>
    </row>
    <row r="124" spans="1:7" ht="15" customHeight="1">
      <c r="A124" s="1">
        <v>121</v>
      </c>
      <c r="B124" s="1" t="str">
        <f t="shared" si="8"/>
        <v>202301</v>
      </c>
      <c r="C124" s="1" t="str">
        <f>"3411220501"</f>
        <v>3411220501</v>
      </c>
      <c r="D124" s="1">
        <v>74.5</v>
      </c>
      <c r="E124" s="1">
        <v>75</v>
      </c>
      <c r="F124" s="1">
        <v>74.699999999999989</v>
      </c>
      <c r="G124" s="1"/>
    </row>
    <row r="125" spans="1:7" ht="15" customHeight="1">
      <c r="A125" s="1">
        <v>122</v>
      </c>
      <c r="B125" s="1" t="str">
        <f t="shared" si="8"/>
        <v>202301</v>
      </c>
      <c r="C125" s="1" t="str">
        <f>"3411220502"</f>
        <v>3411220502</v>
      </c>
      <c r="D125" s="1">
        <v>69</v>
      </c>
      <c r="E125" s="1">
        <v>70</v>
      </c>
      <c r="F125" s="1">
        <v>69.400000000000006</v>
      </c>
      <c r="G125" s="1"/>
    </row>
    <row r="126" spans="1:7" ht="15" customHeight="1">
      <c r="A126" s="1">
        <v>123</v>
      </c>
      <c r="B126" s="1" t="str">
        <f t="shared" si="8"/>
        <v>202301</v>
      </c>
      <c r="C126" s="1" t="str">
        <f>"3411220503"</f>
        <v>3411220503</v>
      </c>
      <c r="D126" s="1">
        <v>57</v>
      </c>
      <c r="E126" s="1">
        <v>55</v>
      </c>
      <c r="F126" s="1">
        <v>56.199999999999996</v>
      </c>
      <c r="G126" s="1"/>
    </row>
    <row r="127" spans="1:7" ht="15" customHeight="1">
      <c r="A127" s="1">
        <v>124</v>
      </c>
      <c r="B127" s="1" t="str">
        <f t="shared" si="8"/>
        <v>202301</v>
      </c>
      <c r="C127" s="1" t="str">
        <f>"3411220504"</f>
        <v>3411220504</v>
      </c>
      <c r="D127" s="1">
        <v>67.5</v>
      </c>
      <c r="E127" s="1">
        <v>62</v>
      </c>
      <c r="F127" s="1">
        <v>65.3</v>
      </c>
      <c r="G127" s="1"/>
    </row>
    <row r="128" spans="1:7" ht="15" customHeight="1">
      <c r="A128" s="1">
        <v>125</v>
      </c>
      <c r="B128" s="1" t="str">
        <f t="shared" si="8"/>
        <v>202301</v>
      </c>
      <c r="C128" s="1" t="str">
        <f>"3411220505"</f>
        <v>3411220505</v>
      </c>
      <c r="D128" s="1">
        <v>59</v>
      </c>
      <c r="E128" s="1">
        <v>52</v>
      </c>
      <c r="F128" s="1">
        <v>56.2</v>
      </c>
      <c r="G128" s="1"/>
    </row>
    <row r="129" spans="1:7" ht="15" customHeight="1">
      <c r="A129" s="1">
        <v>126</v>
      </c>
      <c r="B129" s="1" t="str">
        <f t="shared" si="8"/>
        <v>202301</v>
      </c>
      <c r="C129" s="1" t="str">
        <f>"3411220506"</f>
        <v>3411220506</v>
      </c>
      <c r="D129" s="1">
        <v>53.5</v>
      </c>
      <c r="E129" s="1">
        <v>69</v>
      </c>
      <c r="F129" s="1">
        <v>59.7</v>
      </c>
      <c r="G129" s="1"/>
    </row>
    <row r="130" spans="1:7" ht="15" customHeight="1">
      <c r="A130" s="1">
        <v>127</v>
      </c>
      <c r="B130" s="1" t="str">
        <f t="shared" si="8"/>
        <v>202301</v>
      </c>
      <c r="C130" s="1" t="str">
        <f>"3411220507"</f>
        <v>3411220507</v>
      </c>
      <c r="D130" s="1">
        <v>0</v>
      </c>
      <c r="E130" s="1">
        <v>0</v>
      </c>
      <c r="F130" s="1" t="s">
        <v>7</v>
      </c>
      <c r="G130" s="1"/>
    </row>
    <row r="131" spans="1:7" ht="15" customHeight="1">
      <c r="A131" s="1">
        <v>128</v>
      </c>
      <c r="B131" s="1" t="str">
        <f t="shared" si="8"/>
        <v>202301</v>
      </c>
      <c r="C131" s="1" t="str">
        <f>"3411220508"</f>
        <v>3411220508</v>
      </c>
      <c r="D131" s="1">
        <v>62</v>
      </c>
      <c r="E131" s="1">
        <v>79</v>
      </c>
      <c r="F131" s="1">
        <v>68.8</v>
      </c>
      <c r="G131" s="1"/>
    </row>
    <row r="132" spans="1:7" ht="15" customHeight="1">
      <c r="A132" s="1">
        <v>129</v>
      </c>
      <c r="B132" s="1" t="str">
        <f t="shared" si="8"/>
        <v>202301</v>
      </c>
      <c r="C132" s="1" t="str">
        <f>"3411220509"</f>
        <v>3411220509</v>
      </c>
      <c r="D132" s="1">
        <v>53</v>
      </c>
      <c r="E132" s="1">
        <v>51</v>
      </c>
      <c r="F132" s="1">
        <v>52.2</v>
      </c>
      <c r="G132" s="1"/>
    </row>
    <row r="133" spans="1:7" ht="15" customHeight="1">
      <c r="A133" s="1">
        <v>130</v>
      </c>
      <c r="B133" s="1" t="str">
        <f t="shared" si="8"/>
        <v>202301</v>
      </c>
      <c r="C133" s="1" t="str">
        <f>"3411220510"</f>
        <v>3411220510</v>
      </c>
      <c r="D133" s="1">
        <v>0</v>
      </c>
      <c r="E133" s="1">
        <v>0</v>
      </c>
      <c r="F133" s="1" t="s">
        <v>7</v>
      </c>
      <c r="G133" s="1"/>
    </row>
    <row r="134" spans="1:7" ht="15" customHeight="1">
      <c r="A134" s="1">
        <v>131</v>
      </c>
      <c r="B134" s="1" t="str">
        <f t="shared" si="8"/>
        <v>202301</v>
      </c>
      <c r="C134" s="1" t="str">
        <f>"3411220511"</f>
        <v>3411220511</v>
      </c>
      <c r="D134" s="1">
        <v>58</v>
      </c>
      <c r="E134" s="1">
        <v>48</v>
      </c>
      <c r="F134" s="1">
        <v>54</v>
      </c>
      <c r="G134" s="1"/>
    </row>
    <row r="135" spans="1:7" ht="15" customHeight="1">
      <c r="A135" s="1">
        <v>132</v>
      </c>
      <c r="B135" s="1" t="str">
        <f t="shared" si="8"/>
        <v>202301</v>
      </c>
      <c r="C135" s="1" t="str">
        <f>"3411220512"</f>
        <v>3411220512</v>
      </c>
      <c r="D135" s="1">
        <v>60.5</v>
      </c>
      <c r="E135" s="1">
        <v>56</v>
      </c>
      <c r="F135" s="1">
        <v>58.7</v>
      </c>
      <c r="G135" s="1"/>
    </row>
    <row r="136" spans="1:7" ht="15" customHeight="1">
      <c r="A136" s="1">
        <v>133</v>
      </c>
      <c r="B136" s="1" t="str">
        <f t="shared" si="8"/>
        <v>202301</v>
      </c>
      <c r="C136" s="1" t="str">
        <f>"3411220513"</f>
        <v>3411220513</v>
      </c>
      <c r="D136" s="1">
        <v>47</v>
      </c>
      <c r="E136" s="1">
        <v>47</v>
      </c>
      <c r="F136" s="1">
        <v>47</v>
      </c>
      <c r="G136" s="1"/>
    </row>
    <row r="137" spans="1:7" ht="15" customHeight="1">
      <c r="A137" s="1">
        <v>134</v>
      </c>
      <c r="B137" s="1" t="str">
        <f t="shared" si="8"/>
        <v>202301</v>
      </c>
      <c r="C137" s="1" t="str">
        <f>"3411220514"</f>
        <v>3411220514</v>
      </c>
      <c r="D137" s="1">
        <v>70</v>
      </c>
      <c r="E137" s="1">
        <v>52</v>
      </c>
      <c r="F137" s="1">
        <v>62.8</v>
      </c>
      <c r="G137" s="1"/>
    </row>
    <row r="138" spans="1:7" ht="15" customHeight="1">
      <c r="A138" s="1">
        <v>135</v>
      </c>
      <c r="B138" s="1" t="str">
        <f t="shared" si="8"/>
        <v>202301</v>
      </c>
      <c r="C138" s="1" t="str">
        <f>"3411220515"</f>
        <v>3411220515</v>
      </c>
      <c r="D138" s="1">
        <v>62</v>
      </c>
      <c r="E138" s="1">
        <v>67</v>
      </c>
      <c r="F138" s="1">
        <v>64</v>
      </c>
      <c r="G138" s="1"/>
    </row>
    <row r="139" spans="1:7" ht="15" customHeight="1">
      <c r="A139" s="1">
        <v>136</v>
      </c>
      <c r="B139" s="1" t="str">
        <f t="shared" si="8"/>
        <v>202301</v>
      </c>
      <c r="C139" s="1" t="str">
        <f>"3411220516"</f>
        <v>3411220516</v>
      </c>
      <c r="D139" s="1">
        <v>68</v>
      </c>
      <c r="E139" s="1">
        <v>60</v>
      </c>
      <c r="F139" s="1">
        <v>64.8</v>
      </c>
      <c r="G139" s="1"/>
    </row>
    <row r="140" spans="1:7" ht="15" customHeight="1">
      <c r="A140" s="1">
        <v>137</v>
      </c>
      <c r="B140" s="1" t="str">
        <f t="shared" si="8"/>
        <v>202301</v>
      </c>
      <c r="C140" s="1" t="str">
        <f>"3411220517"</f>
        <v>3411220517</v>
      </c>
      <c r="D140" s="1">
        <v>59.5</v>
      </c>
      <c r="E140" s="1">
        <v>46</v>
      </c>
      <c r="F140" s="1">
        <v>54.099999999999994</v>
      </c>
      <c r="G140" s="1"/>
    </row>
    <row r="141" spans="1:7" ht="15" customHeight="1">
      <c r="A141" s="1">
        <v>138</v>
      </c>
      <c r="B141" s="1" t="str">
        <f t="shared" si="8"/>
        <v>202301</v>
      </c>
      <c r="C141" s="1" t="str">
        <f>"3411220518"</f>
        <v>3411220518</v>
      </c>
      <c r="D141" s="1">
        <v>71.5</v>
      </c>
      <c r="E141" s="1">
        <v>72</v>
      </c>
      <c r="F141" s="1">
        <v>71.7</v>
      </c>
      <c r="G141" s="1"/>
    </row>
    <row r="142" spans="1:7" ht="15" customHeight="1">
      <c r="A142" s="1">
        <v>139</v>
      </c>
      <c r="B142" s="1" t="str">
        <f t="shared" si="8"/>
        <v>202301</v>
      </c>
      <c r="C142" s="1" t="str">
        <f>"3411220519"</f>
        <v>3411220519</v>
      </c>
      <c r="D142" s="1">
        <v>63.5</v>
      </c>
      <c r="E142" s="1">
        <v>65</v>
      </c>
      <c r="F142" s="1">
        <v>64.099999999999994</v>
      </c>
      <c r="G142" s="1"/>
    </row>
    <row r="143" spans="1:7" ht="15" customHeight="1">
      <c r="A143" s="1">
        <v>140</v>
      </c>
      <c r="B143" s="1" t="str">
        <f t="shared" si="8"/>
        <v>202301</v>
      </c>
      <c r="C143" s="1" t="str">
        <f>"3411220520"</f>
        <v>3411220520</v>
      </c>
      <c r="D143" s="1">
        <v>72.5</v>
      </c>
      <c r="E143" s="1">
        <v>65</v>
      </c>
      <c r="F143" s="1">
        <v>69.5</v>
      </c>
      <c r="G143" s="1"/>
    </row>
    <row r="144" spans="1:7" ht="15" customHeight="1">
      <c r="A144" s="1">
        <v>141</v>
      </c>
      <c r="B144" s="1" t="str">
        <f t="shared" si="8"/>
        <v>202301</v>
      </c>
      <c r="C144" s="1" t="str">
        <f>"3411220521"</f>
        <v>3411220521</v>
      </c>
      <c r="D144" s="1">
        <v>68</v>
      </c>
      <c r="E144" s="1">
        <v>70</v>
      </c>
      <c r="F144" s="1">
        <v>68.8</v>
      </c>
      <c r="G144" s="1"/>
    </row>
    <row r="145" spans="1:7" ht="15" customHeight="1">
      <c r="A145" s="1">
        <v>142</v>
      </c>
      <c r="B145" s="1" t="str">
        <f t="shared" si="8"/>
        <v>202301</v>
      </c>
      <c r="C145" s="1" t="str">
        <f>"3411220522"</f>
        <v>3411220522</v>
      </c>
      <c r="D145" s="1">
        <v>60.5</v>
      </c>
      <c r="E145" s="1">
        <v>61</v>
      </c>
      <c r="F145" s="1">
        <v>60.7</v>
      </c>
      <c r="G145" s="1"/>
    </row>
    <row r="146" spans="1:7" ht="15" customHeight="1">
      <c r="A146" s="1">
        <v>143</v>
      </c>
      <c r="B146" s="1" t="str">
        <f t="shared" si="8"/>
        <v>202301</v>
      </c>
      <c r="C146" s="1" t="str">
        <f>"3411220523"</f>
        <v>3411220523</v>
      </c>
      <c r="D146" s="1">
        <v>61</v>
      </c>
      <c r="E146" s="1">
        <v>70</v>
      </c>
      <c r="F146" s="1">
        <v>64.599999999999994</v>
      </c>
      <c r="G146" s="1"/>
    </row>
    <row r="147" spans="1:7" ht="15" customHeight="1">
      <c r="A147" s="1">
        <v>144</v>
      </c>
      <c r="B147" s="1" t="str">
        <f t="shared" si="8"/>
        <v>202301</v>
      </c>
      <c r="C147" s="1" t="str">
        <f>"3411220524"</f>
        <v>3411220524</v>
      </c>
      <c r="D147" s="1">
        <v>0</v>
      </c>
      <c r="E147" s="1">
        <v>0</v>
      </c>
      <c r="F147" s="1" t="s">
        <v>7</v>
      </c>
      <c r="G147" s="1"/>
    </row>
    <row r="148" spans="1:7" ht="15" customHeight="1">
      <c r="A148" s="1">
        <v>145</v>
      </c>
      <c r="B148" s="1" t="str">
        <f t="shared" si="8"/>
        <v>202301</v>
      </c>
      <c r="C148" s="1" t="str">
        <f>"3411220525"</f>
        <v>3411220525</v>
      </c>
      <c r="D148" s="1">
        <v>72.5</v>
      </c>
      <c r="E148" s="1">
        <v>66</v>
      </c>
      <c r="F148" s="1">
        <v>69.900000000000006</v>
      </c>
      <c r="G148" s="1"/>
    </row>
    <row r="149" spans="1:7" ht="15" customHeight="1">
      <c r="A149" s="1">
        <v>146</v>
      </c>
      <c r="B149" s="1" t="str">
        <f t="shared" si="8"/>
        <v>202301</v>
      </c>
      <c r="C149" s="1" t="str">
        <f>"3411220526"</f>
        <v>3411220526</v>
      </c>
      <c r="D149" s="1">
        <v>68</v>
      </c>
      <c r="E149" s="1">
        <v>63</v>
      </c>
      <c r="F149" s="1">
        <v>66</v>
      </c>
      <c r="G149" s="1"/>
    </row>
    <row r="150" spans="1:7" ht="15" customHeight="1">
      <c r="A150" s="1">
        <v>147</v>
      </c>
      <c r="B150" s="1" t="str">
        <f t="shared" si="8"/>
        <v>202301</v>
      </c>
      <c r="C150" s="1" t="str">
        <f>"3411220527"</f>
        <v>3411220527</v>
      </c>
      <c r="D150" s="1">
        <v>56.5</v>
      </c>
      <c r="E150" s="1">
        <v>83</v>
      </c>
      <c r="F150" s="1">
        <v>67.099999999999994</v>
      </c>
      <c r="G150" s="1"/>
    </row>
    <row r="151" spans="1:7" ht="15" customHeight="1">
      <c r="A151" s="1">
        <v>148</v>
      </c>
      <c r="B151" s="1" t="str">
        <f t="shared" si="8"/>
        <v>202301</v>
      </c>
      <c r="C151" s="1" t="str">
        <f>"3411220528"</f>
        <v>3411220528</v>
      </c>
      <c r="D151" s="1">
        <v>64.5</v>
      </c>
      <c r="E151" s="1">
        <v>78</v>
      </c>
      <c r="F151" s="1">
        <v>69.900000000000006</v>
      </c>
      <c r="G151" s="1"/>
    </row>
    <row r="152" spans="1:7" ht="15" customHeight="1">
      <c r="A152" s="1">
        <v>149</v>
      </c>
      <c r="B152" s="1" t="str">
        <f t="shared" si="8"/>
        <v>202301</v>
      </c>
      <c r="C152" s="1" t="str">
        <f>"3411220529"</f>
        <v>3411220529</v>
      </c>
      <c r="D152" s="1">
        <v>66.5</v>
      </c>
      <c r="E152" s="1">
        <v>71</v>
      </c>
      <c r="F152" s="1">
        <v>68.3</v>
      </c>
      <c r="G152" s="1"/>
    </row>
    <row r="153" spans="1:7" ht="15" customHeight="1">
      <c r="A153" s="1">
        <v>150</v>
      </c>
      <c r="B153" s="1" t="str">
        <f t="shared" si="8"/>
        <v>202301</v>
      </c>
      <c r="C153" s="1" t="str">
        <f>"3411220530"</f>
        <v>3411220530</v>
      </c>
      <c r="D153" s="1">
        <v>63.5</v>
      </c>
      <c r="E153" s="1">
        <v>73</v>
      </c>
      <c r="F153" s="1">
        <v>67.300000000000011</v>
      </c>
      <c r="G153" s="1"/>
    </row>
    <row r="154" spans="1:7" ht="15" customHeight="1">
      <c r="A154" s="1">
        <v>151</v>
      </c>
      <c r="B154" s="1" t="str">
        <f t="shared" si="8"/>
        <v>202301</v>
      </c>
      <c r="C154" s="1" t="str">
        <f>"3411220601"</f>
        <v>3411220601</v>
      </c>
      <c r="D154" s="1">
        <v>61</v>
      </c>
      <c r="E154" s="1">
        <v>47</v>
      </c>
      <c r="F154" s="1">
        <v>55.400000000000006</v>
      </c>
      <c r="G154" s="1"/>
    </row>
    <row r="155" spans="1:7" ht="15" customHeight="1">
      <c r="A155" s="1">
        <v>152</v>
      </c>
      <c r="B155" s="1" t="str">
        <f t="shared" si="8"/>
        <v>202301</v>
      </c>
      <c r="C155" s="1" t="str">
        <f>"3411220602"</f>
        <v>3411220602</v>
      </c>
      <c r="D155" s="1">
        <v>57</v>
      </c>
      <c r="E155" s="1">
        <v>58</v>
      </c>
      <c r="F155" s="1">
        <v>57.4</v>
      </c>
      <c r="G155" s="1"/>
    </row>
    <row r="156" spans="1:7" ht="15" customHeight="1">
      <c r="A156" s="1">
        <v>153</v>
      </c>
      <c r="B156" s="1" t="str">
        <f t="shared" si="8"/>
        <v>202301</v>
      </c>
      <c r="C156" s="1" t="str">
        <f>"3411220603"</f>
        <v>3411220603</v>
      </c>
      <c r="D156" s="1">
        <v>0</v>
      </c>
      <c r="E156" s="1">
        <v>0</v>
      </c>
      <c r="F156" s="1" t="s">
        <v>7</v>
      </c>
      <c r="G156" s="1"/>
    </row>
    <row r="157" spans="1:7" ht="15" customHeight="1">
      <c r="A157" s="1">
        <v>154</v>
      </c>
      <c r="B157" s="1" t="str">
        <f t="shared" si="8"/>
        <v>202301</v>
      </c>
      <c r="C157" s="1" t="str">
        <f>"3411220604"</f>
        <v>3411220604</v>
      </c>
      <c r="D157" s="1">
        <v>67.5</v>
      </c>
      <c r="E157" s="1">
        <v>73</v>
      </c>
      <c r="F157" s="1">
        <v>69.7</v>
      </c>
      <c r="G157" s="1"/>
    </row>
    <row r="158" spans="1:7" ht="15" customHeight="1">
      <c r="A158" s="1">
        <v>155</v>
      </c>
      <c r="B158" s="1" t="str">
        <f t="shared" si="8"/>
        <v>202301</v>
      </c>
      <c r="C158" s="1" t="str">
        <f>"3411220605"</f>
        <v>3411220605</v>
      </c>
      <c r="D158" s="1">
        <v>70.5</v>
      </c>
      <c r="E158" s="1">
        <v>66</v>
      </c>
      <c r="F158" s="1">
        <v>68.7</v>
      </c>
      <c r="G158" s="1"/>
    </row>
    <row r="159" spans="1:7" ht="15" customHeight="1">
      <c r="A159" s="1">
        <v>156</v>
      </c>
      <c r="B159" s="1" t="str">
        <f t="shared" si="8"/>
        <v>202301</v>
      </c>
      <c r="C159" s="1" t="str">
        <f>"3411220606"</f>
        <v>3411220606</v>
      </c>
      <c r="D159" s="1">
        <v>63</v>
      </c>
      <c r="E159" s="1">
        <v>55</v>
      </c>
      <c r="F159" s="1">
        <v>59.8</v>
      </c>
      <c r="G159" s="1"/>
    </row>
    <row r="160" spans="1:7" ht="15" customHeight="1">
      <c r="A160" s="1">
        <v>157</v>
      </c>
      <c r="B160" s="1" t="str">
        <f t="shared" si="8"/>
        <v>202301</v>
      </c>
      <c r="C160" s="1" t="str">
        <f>"3411220607"</f>
        <v>3411220607</v>
      </c>
      <c r="D160" s="1">
        <v>65.5</v>
      </c>
      <c r="E160" s="1">
        <v>59</v>
      </c>
      <c r="F160" s="1">
        <v>62.9</v>
      </c>
      <c r="G160" s="1"/>
    </row>
    <row r="161" spans="1:7" ht="15" customHeight="1">
      <c r="A161" s="1">
        <v>158</v>
      </c>
      <c r="B161" s="1" t="str">
        <f t="shared" si="8"/>
        <v>202301</v>
      </c>
      <c r="C161" s="1" t="str">
        <f>"3411220608"</f>
        <v>3411220608</v>
      </c>
      <c r="D161" s="1">
        <v>53.5</v>
      </c>
      <c r="E161" s="1">
        <v>39</v>
      </c>
      <c r="F161" s="1">
        <v>47.7</v>
      </c>
      <c r="G161" s="1"/>
    </row>
    <row r="162" spans="1:7" ht="15" customHeight="1">
      <c r="A162" s="1">
        <v>159</v>
      </c>
      <c r="B162" s="1" t="str">
        <f t="shared" si="8"/>
        <v>202301</v>
      </c>
      <c r="C162" s="1" t="str">
        <f>"3411220609"</f>
        <v>3411220609</v>
      </c>
      <c r="D162" s="1">
        <v>55.5</v>
      </c>
      <c r="E162" s="1">
        <v>61</v>
      </c>
      <c r="F162" s="1">
        <v>57.7</v>
      </c>
      <c r="G162" s="1"/>
    </row>
    <row r="163" spans="1:7" ht="15" customHeight="1">
      <c r="A163" s="1">
        <v>160</v>
      </c>
      <c r="B163" s="1" t="str">
        <f t="shared" si="8"/>
        <v>202301</v>
      </c>
      <c r="C163" s="1" t="str">
        <f>"3411220610"</f>
        <v>3411220610</v>
      </c>
      <c r="D163" s="1">
        <v>64</v>
      </c>
      <c r="E163" s="1">
        <v>67</v>
      </c>
      <c r="F163" s="1">
        <v>65.2</v>
      </c>
      <c r="G163" s="1"/>
    </row>
    <row r="164" spans="1:7" ht="15" customHeight="1">
      <c r="A164" s="1">
        <v>161</v>
      </c>
      <c r="B164" s="1" t="str">
        <f t="shared" si="8"/>
        <v>202301</v>
      </c>
      <c r="C164" s="1" t="str">
        <f>"3411220611"</f>
        <v>3411220611</v>
      </c>
      <c r="D164" s="1">
        <v>62</v>
      </c>
      <c r="E164" s="1">
        <v>38</v>
      </c>
      <c r="F164" s="1">
        <v>52.4</v>
      </c>
      <c r="G164" s="1"/>
    </row>
    <row r="165" spans="1:7" ht="15" customHeight="1">
      <c r="A165" s="1">
        <v>162</v>
      </c>
      <c r="B165" s="1" t="str">
        <f t="shared" ref="B165:B228" si="9">"202301"</f>
        <v>202301</v>
      </c>
      <c r="C165" s="1" t="str">
        <f>"3411220612"</f>
        <v>3411220612</v>
      </c>
      <c r="D165" s="1">
        <v>57</v>
      </c>
      <c r="E165" s="1">
        <v>43</v>
      </c>
      <c r="F165" s="1">
        <v>51.399999999999991</v>
      </c>
      <c r="G165" s="1"/>
    </row>
    <row r="166" spans="1:7" ht="15" customHeight="1">
      <c r="A166" s="1">
        <v>163</v>
      </c>
      <c r="B166" s="1" t="str">
        <f t="shared" si="9"/>
        <v>202301</v>
      </c>
      <c r="C166" s="1" t="str">
        <f>"3411220613"</f>
        <v>3411220613</v>
      </c>
      <c r="D166" s="1">
        <v>65.5</v>
      </c>
      <c r="E166" s="1">
        <v>61</v>
      </c>
      <c r="F166" s="1">
        <v>63.7</v>
      </c>
      <c r="G166" s="1"/>
    </row>
    <row r="167" spans="1:7" ht="15" customHeight="1">
      <c r="A167" s="1">
        <v>164</v>
      </c>
      <c r="B167" s="1" t="str">
        <f t="shared" si="9"/>
        <v>202301</v>
      </c>
      <c r="C167" s="1" t="str">
        <f>"3411220614"</f>
        <v>3411220614</v>
      </c>
      <c r="D167" s="1">
        <v>0</v>
      </c>
      <c r="E167" s="1">
        <v>0</v>
      </c>
      <c r="F167" s="1" t="s">
        <v>7</v>
      </c>
      <c r="G167" s="1"/>
    </row>
    <row r="168" spans="1:7" ht="15" customHeight="1">
      <c r="A168" s="1">
        <v>165</v>
      </c>
      <c r="B168" s="1" t="str">
        <f t="shared" si="9"/>
        <v>202301</v>
      </c>
      <c r="C168" s="1" t="str">
        <f>"3411220615"</f>
        <v>3411220615</v>
      </c>
      <c r="D168" s="1">
        <v>80.5</v>
      </c>
      <c r="E168" s="1">
        <v>78</v>
      </c>
      <c r="F168" s="1">
        <v>79.5</v>
      </c>
      <c r="G168" s="1"/>
    </row>
    <row r="169" spans="1:7" ht="15" customHeight="1">
      <c r="A169" s="1">
        <v>166</v>
      </c>
      <c r="B169" s="1" t="str">
        <f t="shared" si="9"/>
        <v>202301</v>
      </c>
      <c r="C169" s="1" t="str">
        <f>"3411220616"</f>
        <v>3411220616</v>
      </c>
      <c r="D169" s="1">
        <v>60</v>
      </c>
      <c r="E169" s="1">
        <v>61</v>
      </c>
      <c r="F169" s="1">
        <v>60.400000000000006</v>
      </c>
      <c r="G169" s="1"/>
    </row>
    <row r="170" spans="1:7" ht="15" customHeight="1">
      <c r="A170" s="1">
        <v>167</v>
      </c>
      <c r="B170" s="1" t="str">
        <f t="shared" si="9"/>
        <v>202301</v>
      </c>
      <c r="C170" s="1" t="str">
        <f>"3411220617"</f>
        <v>3411220617</v>
      </c>
      <c r="D170" s="1">
        <v>65.5</v>
      </c>
      <c r="E170" s="1">
        <v>76</v>
      </c>
      <c r="F170" s="1">
        <v>69.7</v>
      </c>
      <c r="G170" s="1"/>
    </row>
    <row r="171" spans="1:7" ht="15" customHeight="1">
      <c r="A171" s="1">
        <v>168</v>
      </c>
      <c r="B171" s="1" t="str">
        <f t="shared" si="9"/>
        <v>202301</v>
      </c>
      <c r="C171" s="1" t="str">
        <f>"3411220618"</f>
        <v>3411220618</v>
      </c>
      <c r="D171" s="1">
        <v>67</v>
      </c>
      <c r="E171" s="1">
        <v>59</v>
      </c>
      <c r="F171" s="1">
        <v>63.8</v>
      </c>
      <c r="G171" s="1"/>
    </row>
    <row r="172" spans="1:7" ht="15" customHeight="1">
      <c r="A172" s="1">
        <v>169</v>
      </c>
      <c r="B172" s="1" t="str">
        <f t="shared" si="9"/>
        <v>202301</v>
      </c>
      <c r="C172" s="1" t="str">
        <f>"3411220619"</f>
        <v>3411220619</v>
      </c>
      <c r="D172" s="1">
        <v>73.5</v>
      </c>
      <c r="E172" s="1">
        <v>82</v>
      </c>
      <c r="F172" s="1">
        <v>76.900000000000006</v>
      </c>
      <c r="G172" s="1"/>
    </row>
    <row r="173" spans="1:7" ht="15" customHeight="1">
      <c r="A173" s="1">
        <v>170</v>
      </c>
      <c r="B173" s="1" t="str">
        <f t="shared" si="9"/>
        <v>202301</v>
      </c>
      <c r="C173" s="1" t="str">
        <f>"3411220620"</f>
        <v>3411220620</v>
      </c>
      <c r="D173" s="1">
        <v>55</v>
      </c>
      <c r="E173" s="1">
        <v>57</v>
      </c>
      <c r="F173" s="1">
        <v>55.8</v>
      </c>
      <c r="G173" s="1"/>
    </row>
    <row r="174" spans="1:7" ht="15" customHeight="1">
      <c r="A174" s="1">
        <v>171</v>
      </c>
      <c r="B174" s="1" t="str">
        <f t="shared" si="9"/>
        <v>202301</v>
      </c>
      <c r="C174" s="1" t="str">
        <f>"3411220621"</f>
        <v>3411220621</v>
      </c>
      <c r="D174" s="1">
        <v>72.5</v>
      </c>
      <c r="E174" s="1">
        <v>66</v>
      </c>
      <c r="F174" s="1">
        <v>69.900000000000006</v>
      </c>
      <c r="G174" s="1"/>
    </row>
    <row r="175" spans="1:7" ht="15" customHeight="1">
      <c r="A175" s="1">
        <v>172</v>
      </c>
      <c r="B175" s="1" t="str">
        <f t="shared" si="9"/>
        <v>202301</v>
      </c>
      <c r="C175" s="1" t="str">
        <f>"3411220622"</f>
        <v>3411220622</v>
      </c>
      <c r="D175" s="1">
        <v>62</v>
      </c>
      <c r="E175" s="1">
        <v>81</v>
      </c>
      <c r="F175" s="1">
        <v>69.599999999999994</v>
      </c>
      <c r="G175" s="1"/>
    </row>
    <row r="176" spans="1:7" ht="15" customHeight="1">
      <c r="A176" s="1">
        <v>173</v>
      </c>
      <c r="B176" s="1" t="str">
        <f t="shared" si="9"/>
        <v>202301</v>
      </c>
      <c r="C176" s="1" t="str">
        <f>"3411220623"</f>
        <v>3411220623</v>
      </c>
      <c r="D176" s="1">
        <v>61.5</v>
      </c>
      <c r="E176" s="1">
        <v>49</v>
      </c>
      <c r="F176" s="1">
        <v>56.5</v>
      </c>
      <c r="G176" s="1"/>
    </row>
    <row r="177" spans="1:7" ht="15" customHeight="1">
      <c r="A177" s="1">
        <v>174</v>
      </c>
      <c r="B177" s="1" t="str">
        <f t="shared" si="9"/>
        <v>202301</v>
      </c>
      <c r="C177" s="1" t="str">
        <f>"3411220624"</f>
        <v>3411220624</v>
      </c>
      <c r="D177" s="1">
        <v>58</v>
      </c>
      <c r="E177" s="1">
        <v>43</v>
      </c>
      <c r="F177" s="1">
        <v>52</v>
      </c>
      <c r="G177" s="1"/>
    </row>
    <row r="178" spans="1:7" ht="15" customHeight="1">
      <c r="A178" s="1">
        <v>175</v>
      </c>
      <c r="B178" s="1" t="str">
        <f t="shared" si="9"/>
        <v>202301</v>
      </c>
      <c r="C178" s="1" t="str">
        <f>"3411220625"</f>
        <v>3411220625</v>
      </c>
      <c r="D178" s="1">
        <v>70</v>
      </c>
      <c r="E178" s="1">
        <v>76</v>
      </c>
      <c r="F178" s="1">
        <v>72.400000000000006</v>
      </c>
      <c r="G178" s="1"/>
    </row>
    <row r="179" spans="1:7" ht="15" customHeight="1">
      <c r="A179" s="1">
        <v>176</v>
      </c>
      <c r="B179" s="1" t="str">
        <f t="shared" si="9"/>
        <v>202301</v>
      </c>
      <c r="C179" s="1" t="str">
        <f>"3411220626"</f>
        <v>3411220626</v>
      </c>
      <c r="D179" s="1">
        <v>0</v>
      </c>
      <c r="E179" s="1">
        <v>0</v>
      </c>
      <c r="F179" s="1" t="s">
        <v>7</v>
      </c>
      <c r="G179" s="1"/>
    </row>
    <row r="180" spans="1:7" ht="15" customHeight="1">
      <c r="A180" s="1">
        <v>177</v>
      </c>
      <c r="B180" s="1" t="str">
        <f t="shared" si="9"/>
        <v>202301</v>
      </c>
      <c r="C180" s="1" t="str">
        <f>"3411220627"</f>
        <v>3411220627</v>
      </c>
      <c r="D180" s="1">
        <v>0</v>
      </c>
      <c r="E180" s="1">
        <v>0</v>
      </c>
      <c r="F180" s="1" t="s">
        <v>7</v>
      </c>
      <c r="G180" s="1"/>
    </row>
    <row r="181" spans="1:7" ht="15" customHeight="1">
      <c r="A181" s="1">
        <v>178</v>
      </c>
      <c r="B181" s="1" t="str">
        <f t="shared" si="9"/>
        <v>202301</v>
      </c>
      <c r="C181" s="1" t="str">
        <f>"3411220628"</f>
        <v>3411220628</v>
      </c>
      <c r="D181" s="1">
        <v>63.5</v>
      </c>
      <c r="E181" s="1">
        <v>70</v>
      </c>
      <c r="F181" s="1">
        <v>66.099999999999994</v>
      </c>
      <c r="G181" s="1"/>
    </row>
    <row r="182" spans="1:7" ht="15" customHeight="1">
      <c r="A182" s="1">
        <v>179</v>
      </c>
      <c r="B182" s="1" t="str">
        <f t="shared" si="9"/>
        <v>202301</v>
      </c>
      <c r="C182" s="1" t="str">
        <f>"3411220629"</f>
        <v>3411220629</v>
      </c>
      <c r="D182" s="1">
        <v>62</v>
      </c>
      <c r="E182" s="1">
        <v>64</v>
      </c>
      <c r="F182" s="1">
        <v>62.8</v>
      </c>
      <c r="G182" s="1"/>
    </row>
    <row r="183" spans="1:7" ht="15" customHeight="1">
      <c r="A183" s="1">
        <v>180</v>
      </c>
      <c r="B183" s="1" t="str">
        <f t="shared" si="9"/>
        <v>202301</v>
      </c>
      <c r="C183" s="1" t="str">
        <f>"3411220630"</f>
        <v>3411220630</v>
      </c>
      <c r="D183" s="1">
        <v>63.5</v>
      </c>
      <c r="E183" s="1">
        <v>60</v>
      </c>
      <c r="F183" s="1">
        <v>62.1</v>
      </c>
      <c r="G183" s="1"/>
    </row>
    <row r="184" spans="1:7" ht="15" customHeight="1">
      <c r="A184" s="1">
        <v>181</v>
      </c>
      <c r="B184" s="1" t="str">
        <f t="shared" si="9"/>
        <v>202301</v>
      </c>
      <c r="C184" s="1" t="str">
        <f>"3411220701"</f>
        <v>3411220701</v>
      </c>
      <c r="D184" s="1">
        <v>56.5</v>
      </c>
      <c r="E184" s="1">
        <v>56</v>
      </c>
      <c r="F184" s="1">
        <v>56.3</v>
      </c>
      <c r="G184" s="1"/>
    </row>
    <row r="185" spans="1:7" ht="15" customHeight="1">
      <c r="A185" s="1">
        <v>182</v>
      </c>
      <c r="B185" s="1" t="str">
        <f t="shared" si="9"/>
        <v>202301</v>
      </c>
      <c r="C185" s="1" t="str">
        <f>"3411220702"</f>
        <v>3411220702</v>
      </c>
      <c r="D185" s="1">
        <v>70</v>
      </c>
      <c r="E185" s="1">
        <v>69</v>
      </c>
      <c r="F185" s="1">
        <v>69.599999999999994</v>
      </c>
      <c r="G185" s="1"/>
    </row>
    <row r="186" spans="1:7" ht="15" customHeight="1">
      <c r="A186" s="1">
        <v>183</v>
      </c>
      <c r="B186" s="1" t="str">
        <f t="shared" si="9"/>
        <v>202301</v>
      </c>
      <c r="C186" s="1" t="str">
        <f>"3411220703"</f>
        <v>3411220703</v>
      </c>
      <c r="D186" s="1">
        <v>60</v>
      </c>
      <c r="E186" s="1">
        <v>35</v>
      </c>
      <c r="F186" s="1">
        <v>50</v>
      </c>
      <c r="G186" s="1"/>
    </row>
    <row r="187" spans="1:7" ht="15" customHeight="1">
      <c r="A187" s="1">
        <v>184</v>
      </c>
      <c r="B187" s="1" t="str">
        <f t="shared" si="9"/>
        <v>202301</v>
      </c>
      <c r="C187" s="1" t="str">
        <f>"3411220704"</f>
        <v>3411220704</v>
      </c>
      <c r="D187" s="1">
        <v>68</v>
      </c>
      <c r="E187" s="1">
        <v>81</v>
      </c>
      <c r="F187" s="1">
        <v>73.199999999999989</v>
      </c>
      <c r="G187" s="1"/>
    </row>
    <row r="188" spans="1:7" ht="15" customHeight="1">
      <c r="A188" s="1">
        <v>185</v>
      </c>
      <c r="B188" s="1" t="str">
        <f t="shared" si="9"/>
        <v>202301</v>
      </c>
      <c r="C188" s="1" t="str">
        <f>"3411220705"</f>
        <v>3411220705</v>
      </c>
      <c r="D188" s="1">
        <v>76</v>
      </c>
      <c r="E188" s="1">
        <v>78</v>
      </c>
      <c r="F188" s="1">
        <v>76.800000000000011</v>
      </c>
      <c r="G188" s="1"/>
    </row>
    <row r="189" spans="1:7" ht="15" customHeight="1">
      <c r="A189" s="1">
        <v>186</v>
      </c>
      <c r="B189" s="1" t="str">
        <f t="shared" si="9"/>
        <v>202301</v>
      </c>
      <c r="C189" s="1" t="str">
        <f>"3411220706"</f>
        <v>3411220706</v>
      </c>
      <c r="D189" s="1">
        <v>0</v>
      </c>
      <c r="E189" s="1">
        <v>0</v>
      </c>
      <c r="F189" s="1" t="s">
        <v>7</v>
      </c>
      <c r="G189" s="1"/>
    </row>
    <row r="190" spans="1:7" ht="15" customHeight="1">
      <c r="A190" s="1">
        <v>187</v>
      </c>
      <c r="B190" s="1" t="str">
        <f t="shared" si="9"/>
        <v>202301</v>
      </c>
      <c r="C190" s="1" t="str">
        <f>"3411220707"</f>
        <v>3411220707</v>
      </c>
      <c r="D190" s="1">
        <v>0</v>
      </c>
      <c r="E190" s="1">
        <v>0</v>
      </c>
      <c r="F190" s="1" t="s">
        <v>7</v>
      </c>
      <c r="G190" s="1"/>
    </row>
    <row r="191" spans="1:7" ht="15" customHeight="1">
      <c r="A191" s="1">
        <v>188</v>
      </c>
      <c r="B191" s="1" t="str">
        <f t="shared" si="9"/>
        <v>202301</v>
      </c>
      <c r="C191" s="1" t="str">
        <f>"3411220708"</f>
        <v>3411220708</v>
      </c>
      <c r="D191" s="1">
        <v>65.5</v>
      </c>
      <c r="E191" s="1">
        <v>50</v>
      </c>
      <c r="F191" s="1">
        <v>59.3</v>
      </c>
      <c r="G191" s="1"/>
    </row>
    <row r="192" spans="1:7" ht="15" customHeight="1">
      <c r="A192" s="1">
        <v>189</v>
      </c>
      <c r="B192" s="1" t="str">
        <f t="shared" si="9"/>
        <v>202301</v>
      </c>
      <c r="C192" s="1" t="str">
        <f>"3411220709"</f>
        <v>3411220709</v>
      </c>
      <c r="D192" s="1">
        <v>56.5</v>
      </c>
      <c r="E192" s="1">
        <v>59</v>
      </c>
      <c r="F192" s="1">
        <v>57.5</v>
      </c>
      <c r="G192" s="1"/>
    </row>
    <row r="193" spans="1:7" ht="15" customHeight="1">
      <c r="A193" s="1">
        <v>190</v>
      </c>
      <c r="B193" s="1" t="str">
        <f t="shared" si="9"/>
        <v>202301</v>
      </c>
      <c r="C193" s="1" t="str">
        <f>"3411220710"</f>
        <v>3411220710</v>
      </c>
      <c r="D193" s="1">
        <v>63</v>
      </c>
      <c r="E193" s="1">
        <v>40</v>
      </c>
      <c r="F193" s="1">
        <v>53.8</v>
      </c>
      <c r="G193" s="1"/>
    </row>
    <row r="194" spans="1:7" ht="15" customHeight="1">
      <c r="A194" s="1">
        <v>191</v>
      </c>
      <c r="B194" s="1" t="str">
        <f t="shared" si="9"/>
        <v>202301</v>
      </c>
      <c r="C194" s="1" t="str">
        <f>"3411220711"</f>
        <v>3411220711</v>
      </c>
      <c r="D194" s="1">
        <v>69</v>
      </c>
      <c r="E194" s="1">
        <v>73</v>
      </c>
      <c r="F194" s="1">
        <v>70.599999999999994</v>
      </c>
      <c r="G194" s="1"/>
    </row>
    <row r="195" spans="1:7" ht="15" customHeight="1">
      <c r="A195" s="1">
        <v>192</v>
      </c>
      <c r="B195" s="1" t="str">
        <f t="shared" si="9"/>
        <v>202301</v>
      </c>
      <c r="C195" s="1" t="str">
        <f>"3411220712"</f>
        <v>3411220712</v>
      </c>
      <c r="D195" s="1">
        <v>72</v>
      </c>
      <c r="E195" s="1">
        <v>71</v>
      </c>
      <c r="F195" s="1">
        <v>71.599999999999994</v>
      </c>
      <c r="G195" s="1"/>
    </row>
    <row r="196" spans="1:7" ht="15" customHeight="1">
      <c r="A196" s="1">
        <v>193</v>
      </c>
      <c r="B196" s="1" t="str">
        <f t="shared" si="9"/>
        <v>202301</v>
      </c>
      <c r="C196" s="1" t="str">
        <f>"3411220713"</f>
        <v>3411220713</v>
      </c>
      <c r="D196" s="1">
        <v>60.5</v>
      </c>
      <c r="E196" s="1">
        <v>62</v>
      </c>
      <c r="F196" s="1">
        <v>61.099999999999994</v>
      </c>
      <c r="G196" s="1"/>
    </row>
    <row r="197" spans="1:7" ht="15" customHeight="1">
      <c r="A197" s="1">
        <v>194</v>
      </c>
      <c r="B197" s="1" t="str">
        <f t="shared" si="9"/>
        <v>202301</v>
      </c>
      <c r="C197" s="1" t="str">
        <f>"3411220714"</f>
        <v>3411220714</v>
      </c>
      <c r="D197" s="1">
        <v>0</v>
      </c>
      <c r="E197" s="1">
        <v>0</v>
      </c>
      <c r="F197" s="1" t="s">
        <v>7</v>
      </c>
      <c r="G197" s="1"/>
    </row>
    <row r="198" spans="1:7" ht="15" customHeight="1">
      <c r="A198" s="1">
        <v>195</v>
      </c>
      <c r="B198" s="1" t="str">
        <f t="shared" si="9"/>
        <v>202301</v>
      </c>
      <c r="C198" s="1" t="str">
        <f>"3411220715"</f>
        <v>3411220715</v>
      </c>
      <c r="D198" s="1">
        <v>76.5</v>
      </c>
      <c r="E198" s="1">
        <v>79</v>
      </c>
      <c r="F198" s="1">
        <v>77.5</v>
      </c>
      <c r="G198" s="1"/>
    </row>
    <row r="199" spans="1:7" ht="15" customHeight="1">
      <c r="A199" s="1">
        <v>196</v>
      </c>
      <c r="B199" s="1" t="str">
        <f t="shared" si="9"/>
        <v>202301</v>
      </c>
      <c r="C199" s="1" t="str">
        <f>"3411220716"</f>
        <v>3411220716</v>
      </c>
      <c r="D199" s="1">
        <v>67.5</v>
      </c>
      <c r="E199" s="1">
        <v>72</v>
      </c>
      <c r="F199" s="1">
        <v>69.3</v>
      </c>
      <c r="G199" s="1"/>
    </row>
    <row r="200" spans="1:7" ht="15" customHeight="1">
      <c r="A200" s="1">
        <v>197</v>
      </c>
      <c r="B200" s="1" t="str">
        <f t="shared" si="9"/>
        <v>202301</v>
      </c>
      <c r="C200" s="1" t="str">
        <f>"3411220717"</f>
        <v>3411220717</v>
      </c>
      <c r="D200" s="1">
        <v>73.5</v>
      </c>
      <c r="E200" s="1">
        <v>83</v>
      </c>
      <c r="F200" s="1">
        <v>77.300000000000011</v>
      </c>
      <c r="G200" s="1"/>
    </row>
    <row r="201" spans="1:7" ht="15" customHeight="1">
      <c r="A201" s="1">
        <v>198</v>
      </c>
      <c r="B201" s="1" t="str">
        <f t="shared" si="9"/>
        <v>202301</v>
      </c>
      <c r="C201" s="1" t="str">
        <f>"3411220718"</f>
        <v>3411220718</v>
      </c>
      <c r="D201" s="1">
        <v>66.5</v>
      </c>
      <c r="E201" s="1">
        <v>61</v>
      </c>
      <c r="F201" s="1">
        <v>64.3</v>
      </c>
      <c r="G201" s="1"/>
    </row>
    <row r="202" spans="1:7" ht="15" customHeight="1">
      <c r="A202" s="1">
        <v>199</v>
      </c>
      <c r="B202" s="1" t="str">
        <f t="shared" si="9"/>
        <v>202301</v>
      </c>
      <c r="C202" s="1" t="str">
        <f>"3411220719"</f>
        <v>3411220719</v>
      </c>
      <c r="D202" s="1">
        <v>60</v>
      </c>
      <c r="E202" s="1">
        <v>50</v>
      </c>
      <c r="F202" s="1">
        <v>56</v>
      </c>
      <c r="G202" s="1"/>
    </row>
    <row r="203" spans="1:7" ht="15" customHeight="1">
      <c r="A203" s="1">
        <v>200</v>
      </c>
      <c r="B203" s="1" t="str">
        <f t="shared" si="9"/>
        <v>202301</v>
      </c>
      <c r="C203" s="1" t="str">
        <f>"3411220720"</f>
        <v>3411220720</v>
      </c>
      <c r="D203" s="1">
        <v>61</v>
      </c>
      <c r="E203" s="1">
        <v>42</v>
      </c>
      <c r="F203" s="1">
        <v>53.400000000000006</v>
      </c>
      <c r="G203" s="1"/>
    </row>
    <row r="204" spans="1:7" ht="15" customHeight="1">
      <c r="A204" s="1">
        <v>201</v>
      </c>
      <c r="B204" s="1" t="str">
        <f t="shared" si="9"/>
        <v>202301</v>
      </c>
      <c r="C204" s="1" t="str">
        <f>"3411220721"</f>
        <v>3411220721</v>
      </c>
      <c r="D204" s="1">
        <v>0</v>
      </c>
      <c r="E204" s="1">
        <v>0</v>
      </c>
      <c r="F204" s="1" t="s">
        <v>7</v>
      </c>
      <c r="G204" s="1"/>
    </row>
    <row r="205" spans="1:7" ht="15" customHeight="1">
      <c r="A205" s="1">
        <v>202</v>
      </c>
      <c r="B205" s="1" t="str">
        <f t="shared" si="9"/>
        <v>202301</v>
      </c>
      <c r="C205" s="1" t="str">
        <f>"3411220722"</f>
        <v>3411220722</v>
      </c>
      <c r="D205" s="1">
        <v>65</v>
      </c>
      <c r="E205" s="1">
        <v>65</v>
      </c>
      <c r="F205" s="1">
        <v>65</v>
      </c>
      <c r="G205" s="1"/>
    </row>
    <row r="206" spans="1:7" ht="15" customHeight="1">
      <c r="A206" s="1">
        <v>203</v>
      </c>
      <c r="B206" s="1" t="str">
        <f t="shared" si="9"/>
        <v>202301</v>
      </c>
      <c r="C206" s="1" t="str">
        <f>"3411220723"</f>
        <v>3411220723</v>
      </c>
      <c r="D206" s="1">
        <v>74</v>
      </c>
      <c r="E206" s="1">
        <v>77</v>
      </c>
      <c r="F206" s="1">
        <v>75.2</v>
      </c>
      <c r="G206" s="1"/>
    </row>
    <row r="207" spans="1:7" ht="15" customHeight="1">
      <c r="A207" s="1">
        <v>204</v>
      </c>
      <c r="B207" s="1" t="str">
        <f t="shared" si="9"/>
        <v>202301</v>
      </c>
      <c r="C207" s="1" t="str">
        <f>"3411220724"</f>
        <v>3411220724</v>
      </c>
      <c r="D207" s="1">
        <v>63.5</v>
      </c>
      <c r="E207" s="1">
        <v>62</v>
      </c>
      <c r="F207" s="1">
        <v>62.900000000000006</v>
      </c>
      <c r="G207" s="1"/>
    </row>
    <row r="208" spans="1:7" ht="15" customHeight="1">
      <c r="A208" s="1">
        <v>205</v>
      </c>
      <c r="B208" s="1" t="str">
        <f t="shared" si="9"/>
        <v>202301</v>
      </c>
      <c r="C208" s="1" t="str">
        <f>"3411220725"</f>
        <v>3411220725</v>
      </c>
      <c r="D208" s="1">
        <v>75.5</v>
      </c>
      <c r="E208" s="1">
        <v>58</v>
      </c>
      <c r="F208" s="1">
        <v>68.5</v>
      </c>
      <c r="G208" s="1"/>
    </row>
    <row r="209" spans="1:7" ht="15" customHeight="1">
      <c r="A209" s="1">
        <v>206</v>
      </c>
      <c r="B209" s="1" t="str">
        <f t="shared" si="9"/>
        <v>202301</v>
      </c>
      <c r="C209" s="1" t="str">
        <f>"3411220726"</f>
        <v>3411220726</v>
      </c>
      <c r="D209" s="1">
        <v>59.5</v>
      </c>
      <c r="E209" s="1">
        <v>38</v>
      </c>
      <c r="F209" s="1">
        <v>50.9</v>
      </c>
      <c r="G209" s="1"/>
    </row>
    <row r="210" spans="1:7" ht="15" customHeight="1">
      <c r="A210" s="1">
        <v>207</v>
      </c>
      <c r="B210" s="1" t="str">
        <f t="shared" si="9"/>
        <v>202301</v>
      </c>
      <c r="C210" s="1" t="str">
        <f>"3411220727"</f>
        <v>3411220727</v>
      </c>
      <c r="D210" s="1">
        <v>74.5</v>
      </c>
      <c r="E210" s="1">
        <v>71</v>
      </c>
      <c r="F210" s="1">
        <v>73.099999999999994</v>
      </c>
      <c r="G210" s="1"/>
    </row>
    <row r="211" spans="1:7" ht="15" customHeight="1">
      <c r="A211" s="1">
        <v>208</v>
      </c>
      <c r="B211" s="1" t="str">
        <f t="shared" si="9"/>
        <v>202301</v>
      </c>
      <c r="C211" s="1" t="str">
        <f>"3411220728"</f>
        <v>3411220728</v>
      </c>
      <c r="D211" s="1">
        <v>0</v>
      </c>
      <c r="E211" s="1">
        <v>0</v>
      </c>
      <c r="F211" s="1" t="s">
        <v>7</v>
      </c>
      <c r="G211" s="1"/>
    </row>
    <row r="212" spans="1:7" ht="15" customHeight="1">
      <c r="A212" s="1">
        <v>209</v>
      </c>
      <c r="B212" s="1" t="str">
        <f t="shared" si="9"/>
        <v>202301</v>
      </c>
      <c r="C212" s="1" t="str">
        <f>"3411220729"</f>
        <v>3411220729</v>
      </c>
      <c r="D212" s="1">
        <v>55.5</v>
      </c>
      <c r="E212" s="1">
        <v>51</v>
      </c>
      <c r="F212" s="1">
        <v>53.7</v>
      </c>
      <c r="G212" s="1"/>
    </row>
    <row r="213" spans="1:7" ht="15" customHeight="1">
      <c r="A213" s="1">
        <v>210</v>
      </c>
      <c r="B213" s="1" t="str">
        <f t="shared" si="9"/>
        <v>202301</v>
      </c>
      <c r="C213" s="1" t="str">
        <f>"3411220730"</f>
        <v>3411220730</v>
      </c>
      <c r="D213" s="1">
        <v>80</v>
      </c>
      <c r="E213" s="1">
        <v>81</v>
      </c>
      <c r="F213" s="1">
        <v>80.400000000000006</v>
      </c>
      <c r="G213" s="1"/>
    </row>
    <row r="214" spans="1:7" ht="15" customHeight="1">
      <c r="A214" s="1">
        <v>211</v>
      </c>
      <c r="B214" s="1" t="str">
        <f t="shared" si="9"/>
        <v>202301</v>
      </c>
      <c r="C214" s="1" t="str">
        <f>"3411220801"</f>
        <v>3411220801</v>
      </c>
      <c r="D214" s="1">
        <v>0</v>
      </c>
      <c r="E214" s="1">
        <v>0</v>
      </c>
      <c r="F214" s="1" t="s">
        <v>7</v>
      </c>
      <c r="G214" s="1"/>
    </row>
    <row r="215" spans="1:7" ht="15" customHeight="1">
      <c r="A215" s="1">
        <v>212</v>
      </c>
      <c r="B215" s="1" t="str">
        <f t="shared" si="9"/>
        <v>202301</v>
      </c>
      <c r="C215" s="1" t="str">
        <f>"3411220802"</f>
        <v>3411220802</v>
      </c>
      <c r="D215" s="1">
        <v>65.5</v>
      </c>
      <c r="E215" s="1">
        <v>63</v>
      </c>
      <c r="F215" s="1">
        <v>64.5</v>
      </c>
      <c r="G215" s="1"/>
    </row>
    <row r="216" spans="1:7" ht="15" customHeight="1">
      <c r="A216" s="1">
        <v>213</v>
      </c>
      <c r="B216" s="1" t="str">
        <f t="shared" si="9"/>
        <v>202301</v>
      </c>
      <c r="C216" s="1" t="str">
        <f>"3411220803"</f>
        <v>3411220803</v>
      </c>
      <c r="D216" s="1">
        <v>70.5</v>
      </c>
      <c r="E216" s="1">
        <v>78</v>
      </c>
      <c r="F216" s="1">
        <v>73.5</v>
      </c>
      <c r="G216" s="1"/>
    </row>
    <row r="217" spans="1:7" ht="15" customHeight="1">
      <c r="A217" s="1">
        <v>214</v>
      </c>
      <c r="B217" s="1" t="str">
        <f t="shared" si="9"/>
        <v>202301</v>
      </c>
      <c r="C217" s="1" t="str">
        <f>"3411220804"</f>
        <v>3411220804</v>
      </c>
      <c r="D217" s="1">
        <v>56.5</v>
      </c>
      <c r="E217" s="1">
        <v>41</v>
      </c>
      <c r="F217" s="1">
        <v>50.3</v>
      </c>
      <c r="G217" s="1"/>
    </row>
    <row r="218" spans="1:7" ht="15" customHeight="1">
      <c r="A218" s="1">
        <v>215</v>
      </c>
      <c r="B218" s="1" t="str">
        <f t="shared" si="9"/>
        <v>202301</v>
      </c>
      <c r="C218" s="1" t="str">
        <f>"3411220805"</f>
        <v>3411220805</v>
      </c>
      <c r="D218" s="1">
        <v>59.5</v>
      </c>
      <c r="E218" s="1">
        <v>61</v>
      </c>
      <c r="F218" s="1">
        <v>60.099999999999994</v>
      </c>
      <c r="G218" s="1"/>
    </row>
    <row r="219" spans="1:7" ht="15" customHeight="1">
      <c r="A219" s="1">
        <v>216</v>
      </c>
      <c r="B219" s="1" t="str">
        <f t="shared" si="9"/>
        <v>202301</v>
      </c>
      <c r="C219" s="1" t="str">
        <f>"3411220806"</f>
        <v>3411220806</v>
      </c>
      <c r="D219" s="1">
        <v>55</v>
      </c>
      <c r="E219" s="1">
        <v>43</v>
      </c>
      <c r="F219" s="1">
        <v>50.2</v>
      </c>
      <c r="G219" s="1"/>
    </row>
    <row r="220" spans="1:7" ht="15" customHeight="1">
      <c r="A220" s="1">
        <v>217</v>
      </c>
      <c r="B220" s="1" t="str">
        <f t="shared" si="9"/>
        <v>202301</v>
      </c>
      <c r="C220" s="1" t="str">
        <f>"3411220807"</f>
        <v>3411220807</v>
      </c>
      <c r="D220" s="1">
        <v>0</v>
      </c>
      <c r="E220" s="1">
        <v>0</v>
      </c>
      <c r="F220" s="1" t="s">
        <v>7</v>
      </c>
      <c r="G220" s="1"/>
    </row>
    <row r="221" spans="1:7" ht="15" customHeight="1">
      <c r="A221" s="1">
        <v>218</v>
      </c>
      <c r="B221" s="1" t="str">
        <f t="shared" si="9"/>
        <v>202301</v>
      </c>
      <c r="C221" s="1" t="str">
        <f>"3411220808"</f>
        <v>3411220808</v>
      </c>
      <c r="D221" s="1">
        <v>70</v>
      </c>
      <c r="E221" s="1">
        <v>74</v>
      </c>
      <c r="F221" s="1">
        <v>71.599999999999994</v>
      </c>
      <c r="G221" s="1"/>
    </row>
    <row r="222" spans="1:7" ht="15" customHeight="1">
      <c r="A222" s="1">
        <v>219</v>
      </c>
      <c r="B222" s="1" t="str">
        <f t="shared" si="9"/>
        <v>202301</v>
      </c>
      <c r="C222" s="1" t="str">
        <f>"3411220809"</f>
        <v>3411220809</v>
      </c>
      <c r="D222" s="1">
        <v>73.5</v>
      </c>
      <c r="E222" s="1">
        <v>74</v>
      </c>
      <c r="F222" s="1">
        <v>73.7</v>
      </c>
      <c r="G222" s="1"/>
    </row>
    <row r="223" spans="1:7" ht="15" customHeight="1">
      <c r="A223" s="1">
        <v>220</v>
      </c>
      <c r="B223" s="1" t="str">
        <f t="shared" si="9"/>
        <v>202301</v>
      </c>
      <c r="C223" s="1" t="str">
        <f>"3411220810"</f>
        <v>3411220810</v>
      </c>
      <c r="D223" s="1">
        <v>67.5</v>
      </c>
      <c r="E223" s="1">
        <v>65</v>
      </c>
      <c r="F223" s="1">
        <v>66.5</v>
      </c>
      <c r="G223" s="1"/>
    </row>
    <row r="224" spans="1:7" ht="15" customHeight="1">
      <c r="A224" s="1">
        <v>221</v>
      </c>
      <c r="B224" s="1" t="str">
        <f t="shared" si="9"/>
        <v>202301</v>
      </c>
      <c r="C224" s="1" t="str">
        <f>"3411220811"</f>
        <v>3411220811</v>
      </c>
      <c r="D224" s="1">
        <v>62.5</v>
      </c>
      <c r="E224" s="1">
        <v>56</v>
      </c>
      <c r="F224" s="1">
        <v>59.900000000000006</v>
      </c>
      <c r="G224" s="1"/>
    </row>
    <row r="225" spans="1:7" ht="15" customHeight="1">
      <c r="A225" s="1">
        <v>222</v>
      </c>
      <c r="B225" s="1" t="str">
        <f t="shared" si="9"/>
        <v>202301</v>
      </c>
      <c r="C225" s="1" t="str">
        <f>"3411220812"</f>
        <v>3411220812</v>
      </c>
      <c r="D225" s="1">
        <v>66.5</v>
      </c>
      <c r="E225" s="1">
        <v>53</v>
      </c>
      <c r="F225" s="1">
        <v>61.1</v>
      </c>
      <c r="G225" s="1"/>
    </row>
    <row r="226" spans="1:7" ht="15" customHeight="1">
      <c r="A226" s="1">
        <v>223</v>
      </c>
      <c r="B226" s="1" t="str">
        <f t="shared" si="9"/>
        <v>202301</v>
      </c>
      <c r="C226" s="1" t="str">
        <f>"3411220813"</f>
        <v>3411220813</v>
      </c>
      <c r="D226" s="1">
        <v>64.5</v>
      </c>
      <c r="E226" s="1">
        <v>59</v>
      </c>
      <c r="F226" s="1">
        <v>62.3</v>
      </c>
      <c r="G226" s="1"/>
    </row>
    <row r="227" spans="1:7" ht="15" customHeight="1">
      <c r="A227" s="1">
        <v>224</v>
      </c>
      <c r="B227" s="1" t="str">
        <f t="shared" si="9"/>
        <v>202301</v>
      </c>
      <c r="C227" s="1" t="str">
        <f>"3411220814"</f>
        <v>3411220814</v>
      </c>
      <c r="D227" s="1">
        <v>56.5</v>
      </c>
      <c r="E227" s="1">
        <v>37</v>
      </c>
      <c r="F227" s="1">
        <v>48.7</v>
      </c>
      <c r="G227" s="1"/>
    </row>
    <row r="228" spans="1:7" ht="15" customHeight="1">
      <c r="A228" s="1">
        <v>225</v>
      </c>
      <c r="B228" s="1" t="str">
        <f t="shared" si="9"/>
        <v>202301</v>
      </c>
      <c r="C228" s="1" t="str">
        <f>"3411220815"</f>
        <v>3411220815</v>
      </c>
      <c r="D228" s="1">
        <v>70</v>
      </c>
      <c r="E228" s="1">
        <v>72</v>
      </c>
      <c r="F228" s="1">
        <v>70.8</v>
      </c>
      <c r="G228" s="1"/>
    </row>
    <row r="229" spans="1:7" ht="15" customHeight="1">
      <c r="A229" s="1">
        <v>226</v>
      </c>
      <c r="B229" s="1" t="str">
        <f t="shared" ref="B229:B292" si="10">"202301"</f>
        <v>202301</v>
      </c>
      <c r="C229" s="1" t="str">
        <f>"3411220816"</f>
        <v>3411220816</v>
      </c>
      <c r="D229" s="1">
        <v>0</v>
      </c>
      <c r="E229" s="1">
        <v>0</v>
      </c>
      <c r="F229" s="1" t="s">
        <v>7</v>
      </c>
      <c r="G229" s="1"/>
    </row>
    <row r="230" spans="1:7" ht="15" customHeight="1">
      <c r="A230" s="1">
        <v>227</v>
      </c>
      <c r="B230" s="1" t="str">
        <f t="shared" si="10"/>
        <v>202301</v>
      </c>
      <c r="C230" s="1" t="str">
        <f>"3411220817"</f>
        <v>3411220817</v>
      </c>
      <c r="D230" s="1">
        <v>71</v>
      </c>
      <c r="E230" s="1">
        <v>73</v>
      </c>
      <c r="F230" s="1">
        <v>71.800000000000011</v>
      </c>
      <c r="G230" s="1"/>
    </row>
    <row r="231" spans="1:7" ht="15" customHeight="1">
      <c r="A231" s="1">
        <v>228</v>
      </c>
      <c r="B231" s="1" t="str">
        <f t="shared" si="10"/>
        <v>202301</v>
      </c>
      <c r="C231" s="1" t="str">
        <f>"3411220818"</f>
        <v>3411220818</v>
      </c>
      <c r="D231" s="1">
        <v>63</v>
      </c>
      <c r="E231" s="1">
        <v>60</v>
      </c>
      <c r="F231" s="1">
        <v>61.8</v>
      </c>
      <c r="G231" s="1"/>
    </row>
    <row r="232" spans="1:7" ht="15" customHeight="1">
      <c r="A232" s="1">
        <v>229</v>
      </c>
      <c r="B232" s="1" t="str">
        <f t="shared" si="10"/>
        <v>202301</v>
      </c>
      <c r="C232" s="1" t="str">
        <f>"3411220819"</f>
        <v>3411220819</v>
      </c>
      <c r="D232" s="1">
        <v>67</v>
      </c>
      <c r="E232" s="1">
        <v>59</v>
      </c>
      <c r="F232" s="1">
        <v>63.8</v>
      </c>
      <c r="G232" s="1"/>
    </row>
    <row r="233" spans="1:7" ht="15" customHeight="1">
      <c r="A233" s="1">
        <v>230</v>
      </c>
      <c r="B233" s="1" t="str">
        <f t="shared" si="10"/>
        <v>202301</v>
      </c>
      <c r="C233" s="1" t="str">
        <f>"3411220820"</f>
        <v>3411220820</v>
      </c>
      <c r="D233" s="1">
        <v>59</v>
      </c>
      <c r="E233" s="1">
        <v>47</v>
      </c>
      <c r="F233" s="1">
        <v>54.2</v>
      </c>
      <c r="G233" s="1"/>
    </row>
    <row r="234" spans="1:7" ht="15" customHeight="1">
      <c r="A234" s="1">
        <v>231</v>
      </c>
      <c r="B234" s="1" t="str">
        <f t="shared" si="10"/>
        <v>202301</v>
      </c>
      <c r="C234" s="1" t="str">
        <f>"3411220821"</f>
        <v>3411220821</v>
      </c>
      <c r="D234" s="1">
        <v>70.5</v>
      </c>
      <c r="E234" s="1">
        <v>69</v>
      </c>
      <c r="F234" s="1">
        <v>69.900000000000006</v>
      </c>
      <c r="G234" s="1"/>
    </row>
    <row r="235" spans="1:7" ht="15" customHeight="1">
      <c r="A235" s="1">
        <v>232</v>
      </c>
      <c r="B235" s="1" t="str">
        <f t="shared" si="10"/>
        <v>202301</v>
      </c>
      <c r="C235" s="1" t="str">
        <f>"3411220822"</f>
        <v>3411220822</v>
      </c>
      <c r="D235" s="1">
        <v>75</v>
      </c>
      <c r="E235" s="1">
        <v>74</v>
      </c>
      <c r="F235" s="1">
        <v>74.599999999999994</v>
      </c>
      <c r="G235" s="1"/>
    </row>
    <row r="236" spans="1:7" ht="15" customHeight="1">
      <c r="A236" s="1">
        <v>233</v>
      </c>
      <c r="B236" s="1" t="str">
        <f t="shared" si="10"/>
        <v>202301</v>
      </c>
      <c r="C236" s="1" t="str">
        <f>"3411220823"</f>
        <v>3411220823</v>
      </c>
      <c r="D236" s="1">
        <v>69.5</v>
      </c>
      <c r="E236" s="1">
        <v>77</v>
      </c>
      <c r="F236" s="1">
        <v>72.5</v>
      </c>
      <c r="G236" s="1"/>
    </row>
    <row r="237" spans="1:7" ht="15" customHeight="1">
      <c r="A237" s="1">
        <v>234</v>
      </c>
      <c r="B237" s="1" t="str">
        <f t="shared" si="10"/>
        <v>202301</v>
      </c>
      <c r="C237" s="1" t="str">
        <f>"3411220824"</f>
        <v>3411220824</v>
      </c>
      <c r="D237" s="1">
        <v>56</v>
      </c>
      <c r="E237" s="1">
        <v>47</v>
      </c>
      <c r="F237" s="1">
        <v>52.400000000000006</v>
      </c>
      <c r="G237" s="1"/>
    </row>
    <row r="238" spans="1:7" ht="15" customHeight="1">
      <c r="A238" s="1">
        <v>235</v>
      </c>
      <c r="B238" s="1" t="str">
        <f t="shared" si="10"/>
        <v>202301</v>
      </c>
      <c r="C238" s="1" t="str">
        <f>"3411220825"</f>
        <v>3411220825</v>
      </c>
      <c r="D238" s="1">
        <v>52.5</v>
      </c>
      <c r="E238" s="1">
        <v>36</v>
      </c>
      <c r="F238" s="1">
        <v>45.9</v>
      </c>
      <c r="G238" s="1"/>
    </row>
    <row r="239" spans="1:7" ht="15" customHeight="1">
      <c r="A239" s="1">
        <v>236</v>
      </c>
      <c r="B239" s="1" t="str">
        <f t="shared" si="10"/>
        <v>202301</v>
      </c>
      <c r="C239" s="1" t="str">
        <f>"3411220826"</f>
        <v>3411220826</v>
      </c>
      <c r="D239" s="1">
        <v>71.5</v>
      </c>
      <c r="E239" s="1">
        <v>74</v>
      </c>
      <c r="F239" s="1">
        <v>72.5</v>
      </c>
      <c r="G239" s="1"/>
    </row>
    <row r="240" spans="1:7" ht="15" customHeight="1">
      <c r="A240" s="1">
        <v>237</v>
      </c>
      <c r="B240" s="1" t="str">
        <f t="shared" si="10"/>
        <v>202301</v>
      </c>
      <c r="C240" s="1" t="str">
        <f>"3411220827"</f>
        <v>3411220827</v>
      </c>
      <c r="D240" s="1">
        <v>0</v>
      </c>
      <c r="E240" s="1">
        <v>0</v>
      </c>
      <c r="F240" s="1" t="s">
        <v>7</v>
      </c>
      <c r="G240" s="1"/>
    </row>
    <row r="241" spans="1:7" ht="15" customHeight="1">
      <c r="A241" s="1">
        <v>238</v>
      </c>
      <c r="B241" s="1" t="str">
        <f t="shared" si="10"/>
        <v>202301</v>
      </c>
      <c r="C241" s="1" t="str">
        <f>"3411220828"</f>
        <v>3411220828</v>
      </c>
      <c r="D241" s="1">
        <v>63</v>
      </c>
      <c r="E241" s="1">
        <v>38</v>
      </c>
      <c r="F241" s="1">
        <v>53</v>
      </c>
      <c r="G241" s="1"/>
    </row>
    <row r="242" spans="1:7" ht="15" customHeight="1">
      <c r="A242" s="1">
        <v>239</v>
      </c>
      <c r="B242" s="1" t="str">
        <f t="shared" si="10"/>
        <v>202301</v>
      </c>
      <c r="C242" s="1" t="str">
        <f>"3411220829"</f>
        <v>3411220829</v>
      </c>
      <c r="D242" s="1">
        <v>75</v>
      </c>
      <c r="E242" s="1">
        <v>82</v>
      </c>
      <c r="F242" s="1">
        <v>77.800000000000011</v>
      </c>
      <c r="G242" s="1"/>
    </row>
    <row r="243" spans="1:7" ht="15" customHeight="1">
      <c r="A243" s="1">
        <v>240</v>
      </c>
      <c r="B243" s="1" t="str">
        <f t="shared" si="10"/>
        <v>202301</v>
      </c>
      <c r="C243" s="1" t="str">
        <f>"3411220830"</f>
        <v>3411220830</v>
      </c>
      <c r="D243" s="1">
        <v>0</v>
      </c>
      <c r="E243" s="1">
        <v>0</v>
      </c>
      <c r="F243" s="1" t="s">
        <v>7</v>
      </c>
      <c r="G243" s="1"/>
    </row>
    <row r="244" spans="1:7" ht="15" customHeight="1">
      <c r="A244" s="1">
        <v>241</v>
      </c>
      <c r="B244" s="1" t="str">
        <f t="shared" si="10"/>
        <v>202301</v>
      </c>
      <c r="C244" s="1" t="str">
        <f>"3411220901"</f>
        <v>3411220901</v>
      </c>
      <c r="D244" s="1">
        <v>51</v>
      </c>
      <c r="E244" s="1">
        <v>56</v>
      </c>
      <c r="F244" s="1">
        <v>53</v>
      </c>
      <c r="G244" s="1"/>
    </row>
    <row r="245" spans="1:7" ht="15" customHeight="1">
      <c r="A245" s="1">
        <v>242</v>
      </c>
      <c r="B245" s="1" t="str">
        <f t="shared" si="10"/>
        <v>202301</v>
      </c>
      <c r="C245" s="1" t="str">
        <f>"3411220902"</f>
        <v>3411220902</v>
      </c>
      <c r="D245" s="1">
        <v>64.5</v>
      </c>
      <c r="E245" s="1">
        <v>79</v>
      </c>
      <c r="F245" s="1">
        <v>70.3</v>
      </c>
      <c r="G245" s="1"/>
    </row>
    <row r="246" spans="1:7" ht="15" customHeight="1">
      <c r="A246" s="1">
        <v>243</v>
      </c>
      <c r="B246" s="1" t="str">
        <f t="shared" si="10"/>
        <v>202301</v>
      </c>
      <c r="C246" s="1" t="str">
        <f>"3411220903"</f>
        <v>3411220903</v>
      </c>
      <c r="D246" s="1">
        <v>74</v>
      </c>
      <c r="E246" s="1">
        <v>68</v>
      </c>
      <c r="F246" s="1">
        <v>71.599999999999994</v>
      </c>
      <c r="G246" s="1"/>
    </row>
    <row r="247" spans="1:7" ht="15" customHeight="1">
      <c r="A247" s="1">
        <v>244</v>
      </c>
      <c r="B247" s="1" t="str">
        <f t="shared" si="10"/>
        <v>202301</v>
      </c>
      <c r="C247" s="1" t="str">
        <f>"3411220904"</f>
        <v>3411220904</v>
      </c>
      <c r="D247" s="1">
        <v>65.5</v>
      </c>
      <c r="E247" s="1">
        <v>71</v>
      </c>
      <c r="F247" s="1">
        <v>67.7</v>
      </c>
      <c r="G247" s="1"/>
    </row>
    <row r="248" spans="1:7" ht="15" customHeight="1">
      <c r="A248" s="1">
        <v>245</v>
      </c>
      <c r="B248" s="1" t="str">
        <f t="shared" si="10"/>
        <v>202301</v>
      </c>
      <c r="C248" s="1" t="str">
        <f>"3411220905"</f>
        <v>3411220905</v>
      </c>
      <c r="D248" s="1">
        <v>58.5</v>
      </c>
      <c r="E248" s="1">
        <v>51</v>
      </c>
      <c r="F248" s="1">
        <v>55.5</v>
      </c>
      <c r="G248" s="1"/>
    </row>
    <row r="249" spans="1:7" ht="15" customHeight="1">
      <c r="A249" s="1">
        <v>246</v>
      </c>
      <c r="B249" s="1" t="str">
        <f t="shared" si="10"/>
        <v>202301</v>
      </c>
      <c r="C249" s="1" t="str">
        <f>"3411220906"</f>
        <v>3411220906</v>
      </c>
      <c r="D249" s="1">
        <v>0</v>
      </c>
      <c r="E249" s="1">
        <v>0</v>
      </c>
      <c r="F249" s="1" t="s">
        <v>7</v>
      </c>
      <c r="G249" s="1"/>
    </row>
    <row r="250" spans="1:7" ht="15" customHeight="1">
      <c r="A250" s="1">
        <v>247</v>
      </c>
      <c r="B250" s="1" t="str">
        <f t="shared" si="10"/>
        <v>202301</v>
      </c>
      <c r="C250" s="1" t="str">
        <f>"3411220907"</f>
        <v>3411220907</v>
      </c>
      <c r="D250" s="1">
        <v>0</v>
      </c>
      <c r="E250" s="1">
        <v>0</v>
      </c>
      <c r="F250" s="1" t="s">
        <v>7</v>
      </c>
      <c r="G250" s="1"/>
    </row>
    <row r="251" spans="1:7" ht="15" customHeight="1">
      <c r="A251" s="1">
        <v>248</v>
      </c>
      <c r="B251" s="1" t="str">
        <f t="shared" si="10"/>
        <v>202301</v>
      </c>
      <c r="C251" s="1" t="str">
        <f>"3411220908"</f>
        <v>3411220908</v>
      </c>
      <c r="D251" s="1">
        <v>49</v>
      </c>
      <c r="E251" s="1">
        <v>33</v>
      </c>
      <c r="F251" s="1">
        <v>42.6</v>
      </c>
      <c r="G251" s="1"/>
    </row>
    <row r="252" spans="1:7" ht="15" customHeight="1">
      <c r="A252" s="1">
        <v>249</v>
      </c>
      <c r="B252" s="1" t="str">
        <f t="shared" si="10"/>
        <v>202301</v>
      </c>
      <c r="C252" s="1" t="str">
        <f>"3411220909"</f>
        <v>3411220909</v>
      </c>
      <c r="D252" s="1">
        <v>65</v>
      </c>
      <c r="E252" s="1">
        <v>72</v>
      </c>
      <c r="F252" s="1">
        <v>67.8</v>
      </c>
      <c r="G252" s="1"/>
    </row>
    <row r="253" spans="1:7" ht="15" customHeight="1">
      <c r="A253" s="1">
        <v>250</v>
      </c>
      <c r="B253" s="1" t="str">
        <f t="shared" si="10"/>
        <v>202301</v>
      </c>
      <c r="C253" s="1" t="str">
        <f>"3411220910"</f>
        <v>3411220910</v>
      </c>
      <c r="D253" s="1">
        <v>73.5</v>
      </c>
      <c r="E253" s="1">
        <v>82</v>
      </c>
      <c r="F253" s="1">
        <v>76.900000000000006</v>
      </c>
      <c r="G253" s="1"/>
    </row>
    <row r="254" spans="1:7" ht="15" customHeight="1">
      <c r="A254" s="1">
        <v>251</v>
      </c>
      <c r="B254" s="1" t="str">
        <f t="shared" si="10"/>
        <v>202301</v>
      </c>
      <c r="C254" s="1" t="str">
        <f>"3411220911"</f>
        <v>3411220911</v>
      </c>
      <c r="D254" s="1">
        <v>56.5</v>
      </c>
      <c r="E254" s="1">
        <v>45</v>
      </c>
      <c r="F254" s="1">
        <v>51.9</v>
      </c>
      <c r="G254" s="1"/>
    </row>
    <row r="255" spans="1:7" ht="15" customHeight="1">
      <c r="A255" s="1">
        <v>252</v>
      </c>
      <c r="B255" s="1" t="str">
        <f t="shared" si="10"/>
        <v>202301</v>
      </c>
      <c r="C255" s="1" t="str">
        <f>"3411220912"</f>
        <v>3411220912</v>
      </c>
      <c r="D255" s="1">
        <v>71</v>
      </c>
      <c r="E255" s="1">
        <v>71</v>
      </c>
      <c r="F255" s="1">
        <v>71</v>
      </c>
      <c r="G255" s="1"/>
    </row>
    <row r="256" spans="1:7" ht="15" customHeight="1">
      <c r="A256" s="1">
        <v>253</v>
      </c>
      <c r="B256" s="1" t="str">
        <f t="shared" si="10"/>
        <v>202301</v>
      </c>
      <c r="C256" s="1" t="str">
        <f>"3411220913"</f>
        <v>3411220913</v>
      </c>
      <c r="D256" s="1">
        <v>73</v>
      </c>
      <c r="E256" s="1">
        <v>71</v>
      </c>
      <c r="F256" s="1">
        <v>72.2</v>
      </c>
      <c r="G256" s="1"/>
    </row>
    <row r="257" spans="1:7" ht="15" customHeight="1">
      <c r="A257" s="1">
        <v>254</v>
      </c>
      <c r="B257" s="1" t="str">
        <f t="shared" si="10"/>
        <v>202301</v>
      </c>
      <c r="C257" s="1" t="str">
        <f>"3411220914"</f>
        <v>3411220914</v>
      </c>
      <c r="D257" s="1">
        <v>69</v>
      </c>
      <c r="E257" s="1">
        <v>75</v>
      </c>
      <c r="F257" s="1">
        <v>71.400000000000006</v>
      </c>
      <c r="G257" s="1"/>
    </row>
    <row r="258" spans="1:7" ht="15" customHeight="1">
      <c r="A258" s="1">
        <v>255</v>
      </c>
      <c r="B258" s="1" t="str">
        <f t="shared" si="10"/>
        <v>202301</v>
      </c>
      <c r="C258" s="1" t="str">
        <f>"3411220915"</f>
        <v>3411220915</v>
      </c>
      <c r="D258" s="1">
        <v>72</v>
      </c>
      <c r="E258" s="1">
        <v>58</v>
      </c>
      <c r="F258" s="1">
        <v>66.400000000000006</v>
      </c>
      <c r="G258" s="1"/>
    </row>
    <row r="259" spans="1:7" ht="15" customHeight="1">
      <c r="A259" s="1">
        <v>256</v>
      </c>
      <c r="B259" s="1" t="str">
        <f t="shared" si="10"/>
        <v>202301</v>
      </c>
      <c r="C259" s="1" t="str">
        <f>"3411220916"</f>
        <v>3411220916</v>
      </c>
      <c r="D259" s="1">
        <v>69</v>
      </c>
      <c r="E259" s="1">
        <v>62</v>
      </c>
      <c r="F259" s="1">
        <v>66.2</v>
      </c>
      <c r="G259" s="1"/>
    </row>
    <row r="260" spans="1:7" ht="15" customHeight="1">
      <c r="A260" s="1">
        <v>257</v>
      </c>
      <c r="B260" s="1" t="str">
        <f t="shared" si="10"/>
        <v>202301</v>
      </c>
      <c r="C260" s="1" t="str">
        <f>"3411220917"</f>
        <v>3411220917</v>
      </c>
      <c r="D260" s="1">
        <v>64.5</v>
      </c>
      <c r="E260" s="1">
        <v>68</v>
      </c>
      <c r="F260" s="1">
        <v>65.900000000000006</v>
      </c>
      <c r="G260" s="1"/>
    </row>
    <row r="261" spans="1:7" ht="15" customHeight="1">
      <c r="A261" s="1">
        <v>258</v>
      </c>
      <c r="B261" s="1" t="str">
        <f t="shared" si="10"/>
        <v>202301</v>
      </c>
      <c r="C261" s="1" t="str">
        <f>"3411220918"</f>
        <v>3411220918</v>
      </c>
      <c r="D261" s="1">
        <v>72.5</v>
      </c>
      <c r="E261" s="1">
        <v>71</v>
      </c>
      <c r="F261" s="1">
        <v>71.900000000000006</v>
      </c>
      <c r="G261" s="1"/>
    </row>
    <row r="262" spans="1:7" ht="15" customHeight="1">
      <c r="A262" s="1">
        <v>259</v>
      </c>
      <c r="B262" s="1" t="str">
        <f t="shared" si="10"/>
        <v>202301</v>
      </c>
      <c r="C262" s="1" t="str">
        <f>"3411220919"</f>
        <v>3411220919</v>
      </c>
      <c r="D262" s="1">
        <v>63</v>
      </c>
      <c r="E262" s="1">
        <v>63</v>
      </c>
      <c r="F262" s="1">
        <v>63</v>
      </c>
      <c r="G262" s="1"/>
    </row>
    <row r="263" spans="1:7" ht="15" customHeight="1">
      <c r="A263" s="1">
        <v>260</v>
      </c>
      <c r="B263" s="1" t="str">
        <f t="shared" si="10"/>
        <v>202301</v>
      </c>
      <c r="C263" s="1" t="str">
        <f>"3411220920"</f>
        <v>3411220920</v>
      </c>
      <c r="D263" s="1">
        <v>61</v>
      </c>
      <c r="E263" s="1">
        <v>64</v>
      </c>
      <c r="F263" s="1">
        <v>62.2</v>
      </c>
      <c r="G263" s="1"/>
    </row>
    <row r="264" spans="1:7" ht="15" customHeight="1">
      <c r="A264" s="1">
        <v>261</v>
      </c>
      <c r="B264" s="1" t="str">
        <f t="shared" si="10"/>
        <v>202301</v>
      </c>
      <c r="C264" s="1" t="str">
        <f>"3411220921"</f>
        <v>3411220921</v>
      </c>
      <c r="D264" s="1">
        <v>68.5</v>
      </c>
      <c r="E264" s="1">
        <v>62</v>
      </c>
      <c r="F264" s="1">
        <v>65.900000000000006</v>
      </c>
      <c r="G264" s="1"/>
    </row>
    <row r="265" spans="1:7" ht="15" customHeight="1">
      <c r="A265" s="1">
        <v>262</v>
      </c>
      <c r="B265" s="1" t="str">
        <f t="shared" si="10"/>
        <v>202301</v>
      </c>
      <c r="C265" s="1" t="str">
        <f>"3411220922"</f>
        <v>3411220922</v>
      </c>
      <c r="D265" s="1">
        <v>61</v>
      </c>
      <c r="E265" s="1">
        <v>56</v>
      </c>
      <c r="F265" s="1">
        <v>59</v>
      </c>
      <c r="G265" s="1"/>
    </row>
    <row r="266" spans="1:7" ht="15" customHeight="1">
      <c r="A266" s="1">
        <v>263</v>
      </c>
      <c r="B266" s="1" t="str">
        <f t="shared" si="10"/>
        <v>202301</v>
      </c>
      <c r="C266" s="1" t="str">
        <f>"3411220923"</f>
        <v>3411220923</v>
      </c>
      <c r="D266" s="1">
        <v>71</v>
      </c>
      <c r="E266" s="1">
        <v>57</v>
      </c>
      <c r="F266" s="1">
        <v>65.400000000000006</v>
      </c>
      <c r="G266" s="1"/>
    </row>
    <row r="267" spans="1:7" ht="15" customHeight="1">
      <c r="A267" s="1">
        <v>264</v>
      </c>
      <c r="B267" s="1" t="str">
        <f t="shared" si="10"/>
        <v>202301</v>
      </c>
      <c r="C267" s="1" t="str">
        <f>"3411220924"</f>
        <v>3411220924</v>
      </c>
      <c r="D267" s="1">
        <v>0</v>
      </c>
      <c r="E267" s="1">
        <v>0</v>
      </c>
      <c r="F267" s="1" t="s">
        <v>7</v>
      </c>
      <c r="G267" s="1"/>
    </row>
    <row r="268" spans="1:7" ht="15" customHeight="1">
      <c r="A268" s="1">
        <v>265</v>
      </c>
      <c r="B268" s="1" t="str">
        <f t="shared" si="10"/>
        <v>202301</v>
      </c>
      <c r="C268" s="1" t="str">
        <f>"3411220925"</f>
        <v>3411220925</v>
      </c>
      <c r="D268" s="1">
        <v>60</v>
      </c>
      <c r="E268" s="1">
        <v>53</v>
      </c>
      <c r="F268" s="1">
        <v>57.2</v>
      </c>
      <c r="G268" s="1"/>
    </row>
    <row r="269" spans="1:7" ht="15" customHeight="1">
      <c r="A269" s="1">
        <v>266</v>
      </c>
      <c r="B269" s="1" t="str">
        <f t="shared" si="10"/>
        <v>202301</v>
      </c>
      <c r="C269" s="1" t="str">
        <f>"3411220926"</f>
        <v>3411220926</v>
      </c>
      <c r="D269" s="1">
        <v>47</v>
      </c>
      <c r="E269" s="1">
        <v>51</v>
      </c>
      <c r="F269" s="1">
        <v>48.6</v>
      </c>
      <c r="G269" s="1"/>
    </row>
    <row r="270" spans="1:7" ht="15" customHeight="1">
      <c r="A270" s="1">
        <v>267</v>
      </c>
      <c r="B270" s="1" t="str">
        <f t="shared" si="10"/>
        <v>202301</v>
      </c>
      <c r="C270" s="1" t="str">
        <f>"3411220927"</f>
        <v>3411220927</v>
      </c>
      <c r="D270" s="1">
        <v>0</v>
      </c>
      <c r="E270" s="1">
        <v>0</v>
      </c>
      <c r="F270" s="1" t="s">
        <v>7</v>
      </c>
      <c r="G270" s="1"/>
    </row>
    <row r="271" spans="1:7" ht="15" customHeight="1">
      <c r="A271" s="1">
        <v>268</v>
      </c>
      <c r="B271" s="1" t="str">
        <f t="shared" si="10"/>
        <v>202301</v>
      </c>
      <c r="C271" s="1" t="str">
        <f>"3411220928"</f>
        <v>3411220928</v>
      </c>
      <c r="D271" s="1">
        <v>63</v>
      </c>
      <c r="E271" s="1">
        <v>64</v>
      </c>
      <c r="F271" s="1">
        <v>63.4</v>
      </c>
      <c r="G271" s="1"/>
    </row>
    <row r="272" spans="1:7" ht="15" customHeight="1">
      <c r="A272" s="1">
        <v>269</v>
      </c>
      <c r="B272" s="1" t="str">
        <f t="shared" si="10"/>
        <v>202301</v>
      </c>
      <c r="C272" s="1" t="str">
        <f>"3411220929"</f>
        <v>3411220929</v>
      </c>
      <c r="D272" s="1">
        <v>71.5</v>
      </c>
      <c r="E272" s="1">
        <v>76</v>
      </c>
      <c r="F272" s="1">
        <v>73.3</v>
      </c>
      <c r="G272" s="1"/>
    </row>
    <row r="273" spans="1:7" ht="15" customHeight="1">
      <c r="A273" s="1">
        <v>270</v>
      </c>
      <c r="B273" s="1" t="str">
        <f t="shared" si="10"/>
        <v>202301</v>
      </c>
      <c r="C273" s="1" t="str">
        <f>"3411220930"</f>
        <v>3411220930</v>
      </c>
      <c r="D273" s="1">
        <v>71</v>
      </c>
      <c r="E273" s="1">
        <v>79</v>
      </c>
      <c r="F273" s="1">
        <v>74.2</v>
      </c>
      <c r="G273" s="1"/>
    </row>
    <row r="274" spans="1:7" ht="15" customHeight="1">
      <c r="A274" s="1">
        <v>271</v>
      </c>
      <c r="B274" s="1" t="str">
        <f t="shared" si="10"/>
        <v>202301</v>
      </c>
      <c r="C274" s="1" t="str">
        <f>"3411221001"</f>
        <v>3411221001</v>
      </c>
      <c r="D274" s="1">
        <v>0</v>
      </c>
      <c r="E274" s="1">
        <v>0</v>
      </c>
      <c r="F274" s="1" t="s">
        <v>7</v>
      </c>
      <c r="G274" s="1"/>
    </row>
    <row r="275" spans="1:7" ht="15" customHeight="1">
      <c r="A275" s="1">
        <v>272</v>
      </c>
      <c r="B275" s="1" t="str">
        <f t="shared" si="10"/>
        <v>202301</v>
      </c>
      <c r="C275" s="1" t="str">
        <f>"3411221002"</f>
        <v>3411221002</v>
      </c>
      <c r="D275" s="1">
        <v>73</v>
      </c>
      <c r="E275" s="1">
        <v>68</v>
      </c>
      <c r="F275" s="1">
        <v>71</v>
      </c>
      <c r="G275" s="1"/>
    </row>
    <row r="276" spans="1:7" ht="15" customHeight="1">
      <c r="A276" s="1">
        <v>273</v>
      </c>
      <c r="B276" s="1" t="str">
        <f t="shared" si="10"/>
        <v>202301</v>
      </c>
      <c r="C276" s="1" t="str">
        <f>"3411221003"</f>
        <v>3411221003</v>
      </c>
      <c r="D276" s="1">
        <v>52.5</v>
      </c>
      <c r="E276" s="1">
        <v>53</v>
      </c>
      <c r="F276" s="1">
        <v>52.7</v>
      </c>
      <c r="G276" s="1"/>
    </row>
    <row r="277" spans="1:7" ht="15" customHeight="1">
      <c r="A277" s="1">
        <v>274</v>
      </c>
      <c r="B277" s="1" t="str">
        <f t="shared" si="10"/>
        <v>202301</v>
      </c>
      <c r="C277" s="1" t="str">
        <f>"3411221004"</f>
        <v>3411221004</v>
      </c>
      <c r="D277" s="1">
        <v>0</v>
      </c>
      <c r="E277" s="1">
        <v>0</v>
      </c>
      <c r="F277" s="1" t="s">
        <v>7</v>
      </c>
      <c r="G277" s="1"/>
    </row>
    <row r="278" spans="1:7" ht="15" customHeight="1">
      <c r="A278" s="1">
        <v>275</v>
      </c>
      <c r="B278" s="1" t="str">
        <f t="shared" si="10"/>
        <v>202301</v>
      </c>
      <c r="C278" s="1" t="str">
        <f>"3411221005"</f>
        <v>3411221005</v>
      </c>
      <c r="D278" s="1">
        <v>53.5</v>
      </c>
      <c r="E278" s="1">
        <v>31</v>
      </c>
      <c r="F278" s="1">
        <v>44.5</v>
      </c>
      <c r="G278" s="1"/>
    </row>
    <row r="279" spans="1:7" ht="15" customHeight="1">
      <c r="A279" s="1">
        <v>276</v>
      </c>
      <c r="B279" s="1" t="str">
        <f t="shared" si="10"/>
        <v>202301</v>
      </c>
      <c r="C279" s="1" t="str">
        <f>"3411221006"</f>
        <v>3411221006</v>
      </c>
      <c r="D279" s="1">
        <v>74</v>
      </c>
      <c r="E279" s="1">
        <v>73</v>
      </c>
      <c r="F279" s="1">
        <v>73.599999999999994</v>
      </c>
      <c r="G279" s="1"/>
    </row>
    <row r="280" spans="1:7" ht="15" customHeight="1">
      <c r="A280" s="1">
        <v>277</v>
      </c>
      <c r="B280" s="1" t="str">
        <f t="shared" si="10"/>
        <v>202301</v>
      </c>
      <c r="C280" s="1" t="str">
        <f>"3411221007"</f>
        <v>3411221007</v>
      </c>
      <c r="D280" s="1">
        <v>68</v>
      </c>
      <c r="E280" s="1">
        <v>66</v>
      </c>
      <c r="F280" s="1">
        <v>67.2</v>
      </c>
      <c r="G280" s="1"/>
    </row>
    <row r="281" spans="1:7" ht="15" customHeight="1">
      <c r="A281" s="1">
        <v>278</v>
      </c>
      <c r="B281" s="1" t="str">
        <f t="shared" si="10"/>
        <v>202301</v>
      </c>
      <c r="C281" s="1" t="str">
        <f>"3411221008"</f>
        <v>3411221008</v>
      </c>
      <c r="D281" s="1">
        <v>58</v>
      </c>
      <c r="E281" s="1">
        <v>52</v>
      </c>
      <c r="F281" s="1">
        <v>55.599999999999994</v>
      </c>
      <c r="G281" s="1"/>
    </row>
    <row r="282" spans="1:7" ht="15" customHeight="1">
      <c r="A282" s="1">
        <v>279</v>
      </c>
      <c r="B282" s="1" t="str">
        <f t="shared" si="10"/>
        <v>202301</v>
      </c>
      <c r="C282" s="1" t="str">
        <f>"3411221009"</f>
        <v>3411221009</v>
      </c>
      <c r="D282" s="1">
        <v>55.5</v>
      </c>
      <c r="E282" s="1">
        <v>47</v>
      </c>
      <c r="F282" s="1">
        <v>52.099999999999994</v>
      </c>
      <c r="G282" s="1"/>
    </row>
    <row r="283" spans="1:7" ht="15" customHeight="1">
      <c r="A283" s="1">
        <v>280</v>
      </c>
      <c r="B283" s="1" t="str">
        <f t="shared" si="10"/>
        <v>202301</v>
      </c>
      <c r="C283" s="1" t="str">
        <f>"3411221010"</f>
        <v>3411221010</v>
      </c>
      <c r="D283" s="1">
        <v>58</v>
      </c>
      <c r="E283" s="1">
        <v>69</v>
      </c>
      <c r="F283" s="1">
        <v>62.4</v>
      </c>
      <c r="G283" s="1"/>
    </row>
    <row r="284" spans="1:7" ht="15" customHeight="1">
      <c r="A284" s="1">
        <v>281</v>
      </c>
      <c r="B284" s="1" t="str">
        <f t="shared" si="10"/>
        <v>202301</v>
      </c>
      <c r="C284" s="1" t="str">
        <f>"3411221011"</f>
        <v>3411221011</v>
      </c>
      <c r="D284" s="1">
        <v>65.5</v>
      </c>
      <c r="E284" s="1">
        <v>67</v>
      </c>
      <c r="F284" s="1">
        <v>66.099999999999994</v>
      </c>
      <c r="G284" s="1"/>
    </row>
    <row r="285" spans="1:7" ht="15" customHeight="1">
      <c r="A285" s="1">
        <v>282</v>
      </c>
      <c r="B285" s="1" t="str">
        <f t="shared" si="10"/>
        <v>202301</v>
      </c>
      <c r="C285" s="1" t="str">
        <f>"3411221012"</f>
        <v>3411221012</v>
      </c>
      <c r="D285" s="1">
        <v>0</v>
      </c>
      <c r="E285" s="1">
        <v>0</v>
      </c>
      <c r="F285" s="1" t="s">
        <v>7</v>
      </c>
      <c r="G285" s="1"/>
    </row>
    <row r="286" spans="1:7" ht="15" customHeight="1">
      <c r="A286" s="1">
        <v>283</v>
      </c>
      <c r="B286" s="1" t="str">
        <f t="shared" si="10"/>
        <v>202301</v>
      </c>
      <c r="C286" s="1" t="str">
        <f>"3411221013"</f>
        <v>3411221013</v>
      </c>
      <c r="D286" s="1">
        <v>0</v>
      </c>
      <c r="E286" s="1">
        <v>0</v>
      </c>
      <c r="F286" s="1" t="s">
        <v>7</v>
      </c>
      <c r="G286" s="1"/>
    </row>
    <row r="287" spans="1:7" ht="15" customHeight="1">
      <c r="A287" s="1">
        <v>284</v>
      </c>
      <c r="B287" s="1" t="str">
        <f t="shared" si="10"/>
        <v>202301</v>
      </c>
      <c r="C287" s="1" t="str">
        <f>"3411221014"</f>
        <v>3411221014</v>
      </c>
      <c r="D287" s="1">
        <v>59</v>
      </c>
      <c r="E287" s="1">
        <v>69</v>
      </c>
      <c r="F287" s="1">
        <v>63</v>
      </c>
      <c r="G287" s="1"/>
    </row>
    <row r="288" spans="1:7" ht="15" customHeight="1">
      <c r="A288" s="1">
        <v>285</v>
      </c>
      <c r="B288" s="1" t="str">
        <f t="shared" si="10"/>
        <v>202301</v>
      </c>
      <c r="C288" s="1" t="str">
        <f>"3411221015"</f>
        <v>3411221015</v>
      </c>
      <c r="D288" s="1">
        <v>60.5</v>
      </c>
      <c r="E288" s="1">
        <v>60</v>
      </c>
      <c r="F288" s="1">
        <v>60.3</v>
      </c>
      <c r="G288" s="1"/>
    </row>
    <row r="289" spans="1:7" ht="15" customHeight="1">
      <c r="A289" s="1">
        <v>286</v>
      </c>
      <c r="B289" s="1" t="str">
        <f t="shared" si="10"/>
        <v>202301</v>
      </c>
      <c r="C289" s="1" t="str">
        <f>"3411221016"</f>
        <v>3411221016</v>
      </c>
      <c r="D289" s="1">
        <v>0</v>
      </c>
      <c r="E289" s="1">
        <v>0</v>
      </c>
      <c r="F289" s="1" t="s">
        <v>7</v>
      </c>
      <c r="G289" s="1"/>
    </row>
    <row r="290" spans="1:7" ht="15" customHeight="1">
      <c r="A290" s="1">
        <v>287</v>
      </c>
      <c r="B290" s="1" t="str">
        <f t="shared" si="10"/>
        <v>202301</v>
      </c>
      <c r="C290" s="1" t="str">
        <f>"3411221017"</f>
        <v>3411221017</v>
      </c>
      <c r="D290" s="1">
        <v>0</v>
      </c>
      <c r="E290" s="1">
        <v>0</v>
      </c>
      <c r="F290" s="1" t="s">
        <v>7</v>
      </c>
      <c r="G290" s="1"/>
    </row>
    <row r="291" spans="1:7" ht="15" customHeight="1">
      <c r="A291" s="1">
        <v>288</v>
      </c>
      <c r="B291" s="1" t="str">
        <f t="shared" si="10"/>
        <v>202301</v>
      </c>
      <c r="C291" s="1" t="str">
        <f>"3411221018"</f>
        <v>3411221018</v>
      </c>
      <c r="D291" s="1">
        <v>74</v>
      </c>
      <c r="E291" s="1">
        <v>84</v>
      </c>
      <c r="F291" s="1">
        <v>78</v>
      </c>
      <c r="G291" s="1"/>
    </row>
    <row r="292" spans="1:7" ht="15" customHeight="1">
      <c r="A292" s="1">
        <v>289</v>
      </c>
      <c r="B292" s="1" t="str">
        <f t="shared" si="10"/>
        <v>202301</v>
      </c>
      <c r="C292" s="1" t="str">
        <f>"3411221019"</f>
        <v>3411221019</v>
      </c>
      <c r="D292" s="1">
        <v>78.5</v>
      </c>
      <c r="E292" s="1">
        <v>73</v>
      </c>
      <c r="F292" s="1">
        <v>76.300000000000011</v>
      </c>
      <c r="G292" s="1"/>
    </row>
    <row r="293" spans="1:7" ht="15" customHeight="1">
      <c r="A293" s="1">
        <v>290</v>
      </c>
      <c r="B293" s="1" t="str">
        <f t="shared" ref="B293:B356" si="11">"202301"</f>
        <v>202301</v>
      </c>
      <c r="C293" s="1" t="str">
        <f>"3411221020"</f>
        <v>3411221020</v>
      </c>
      <c r="D293" s="1">
        <v>70.5</v>
      </c>
      <c r="E293" s="1">
        <v>68</v>
      </c>
      <c r="F293" s="1">
        <v>69.5</v>
      </c>
      <c r="G293" s="1"/>
    </row>
    <row r="294" spans="1:7" ht="15" customHeight="1">
      <c r="A294" s="1">
        <v>291</v>
      </c>
      <c r="B294" s="1" t="str">
        <f t="shared" si="11"/>
        <v>202301</v>
      </c>
      <c r="C294" s="1" t="str">
        <f>"3411221021"</f>
        <v>3411221021</v>
      </c>
      <c r="D294" s="1">
        <v>0</v>
      </c>
      <c r="E294" s="1">
        <v>0</v>
      </c>
      <c r="F294" s="1" t="s">
        <v>7</v>
      </c>
      <c r="G294" s="1"/>
    </row>
    <row r="295" spans="1:7" ht="15" customHeight="1">
      <c r="A295" s="1">
        <v>292</v>
      </c>
      <c r="B295" s="1" t="str">
        <f t="shared" si="11"/>
        <v>202301</v>
      </c>
      <c r="C295" s="1" t="str">
        <f>"3411221022"</f>
        <v>3411221022</v>
      </c>
      <c r="D295" s="1">
        <v>74.5</v>
      </c>
      <c r="E295" s="1">
        <v>88</v>
      </c>
      <c r="F295" s="1">
        <v>79.900000000000006</v>
      </c>
      <c r="G295" s="1"/>
    </row>
    <row r="296" spans="1:7" ht="15" customHeight="1">
      <c r="A296" s="1">
        <v>293</v>
      </c>
      <c r="B296" s="1" t="str">
        <f t="shared" si="11"/>
        <v>202301</v>
      </c>
      <c r="C296" s="1" t="str">
        <f>"3411221023"</f>
        <v>3411221023</v>
      </c>
      <c r="D296" s="1">
        <v>0</v>
      </c>
      <c r="E296" s="1">
        <v>0</v>
      </c>
      <c r="F296" s="1" t="s">
        <v>7</v>
      </c>
      <c r="G296" s="1"/>
    </row>
    <row r="297" spans="1:7" ht="15" customHeight="1">
      <c r="A297" s="1">
        <v>294</v>
      </c>
      <c r="B297" s="1" t="str">
        <f t="shared" si="11"/>
        <v>202301</v>
      </c>
      <c r="C297" s="1" t="str">
        <f>"3411221024"</f>
        <v>3411221024</v>
      </c>
      <c r="D297" s="1">
        <v>0</v>
      </c>
      <c r="E297" s="1">
        <v>0</v>
      </c>
      <c r="F297" s="1" t="s">
        <v>7</v>
      </c>
      <c r="G297" s="1"/>
    </row>
    <row r="298" spans="1:7" ht="15" customHeight="1">
      <c r="A298" s="1">
        <v>295</v>
      </c>
      <c r="B298" s="1" t="str">
        <f t="shared" si="11"/>
        <v>202301</v>
      </c>
      <c r="C298" s="1" t="str">
        <f>"3411221025"</f>
        <v>3411221025</v>
      </c>
      <c r="D298" s="1">
        <v>71</v>
      </c>
      <c r="E298" s="1">
        <v>71</v>
      </c>
      <c r="F298" s="1">
        <v>71</v>
      </c>
      <c r="G298" s="1"/>
    </row>
    <row r="299" spans="1:7" ht="15" customHeight="1">
      <c r="A299" s="1">
        <v>296</v>
      </c>
      <c r="B299" s="1" t="str">
        <f t="shared" si="11"/>
        <v>202301</v>
      </c>
      <c r="C299" s="1" t="str">
        <f>"3411221026"</f>
        <v>3411221026</v>
      </c>
      <c r="D299" s="1">
        <v>67.5</v>
      </c>
      <c r="E299" s="1">
        <v>60</v>
      </c>
      <c r="F299" s="1">
        <v>64.5</v>
      </c>
      <c r="G299" s="1"/>
    </row>
    <row r="300" spans="1:7" ht="15" customHeight="1">
      <c r="A300" s="1">
        <v>297</v>
      </c>
      <c r="B300" s="1" t="str">
        <f t="shared" si="11"/>
        <v>202301</v>
      </c>
      <c r="C300" s="1" t="str">
        <f>"3411221027"</f>
        <v>3411221027</v>
      </c>
      <c r="D300" s="1">
        <v>58.5</v>
      </c>
      <c r="E300" s="1">
        <v>53</v>
      </c>
      <c r="F300" s="1">
        <v>56.300000000000004</v>
      </c>
      <c r="G300" s="1"/>
    </row>
    <row r="301" spans="1:7" ht="15" customHeight="1">
      <c r="A301" s="1">
        <v>298</v>
      </c>
      <c r="B301" s="1" t="str">
        <f t="shared" si="11"/>
        <v>202301</v>
      </c>
      <c r="C301" s="1" t="str">
        <f>"3411221028"</f>
        <v>3411221028</v>
      </c>
      <c r="D301" s="1">
        <v>71</v>
      </c>
      <c r="E301" s="1">
        <v>58</v>
      </c>
      <c r="F301" s="1">
        <v>65.800000000000011</v>
      </c>
      <c r="G301" s="1"/>
    </row>
    <row r="302" spans="1:7" ht="15" customHeight="1">
      <c r="A302" s="1">
        <v>299</v>
      </c>
      <c r="B302" s="1" t="str">
        <f t="shared" si="11"/>
        <v>202301</v>
      </c>
      <c r="C302" s="1" t="str">
        <f>"3411221029"</f>
        <v>3411221029</v>
      </c>
      <c r="D302" s="1">
        <v>70</v>
      </c>
      <c r="E302" s="1">
        <v>81</v>
      </c>
      <c r="F302" s="1">
        <v>74.400000000000006</v>
      </c>
      <c r="G302" s="1"/>
    </row>
    <row r="303" spans="1:7" ht="15" customHeight="1">
      <c r="A303" s="1">
        <v>300</v>
      </c>
      <c r="B303" s="1" t="str">
        <f t="shared" si="11"/>
        <v>202301</v>
      </c>
      <c r="C303" s="1" t="str">
        <f>"3411221030"</f>
        <v>3411221030</v>
      </c>
      <c r="D303" s="1">
        <v>68.5</v>
      </c>
      <c r="E303" s="1">
        <v>66</v>
      </c>
      <c r="F303" s="1">
        <v>67.5</v>
      </c>
      <c r="G303" s="1"/>
    </row>
    <row r="304" spans="1:7" ht="15" customHeight="1">
      <c r="A304" s="1">
        <v>301</v>
      </c>
      <c r="B304" s="1" t="str">
        <f t="shared" si="11"/>
        <v>202301</v>
      </c>
      <c r="C304" s="1" t="str">
        <f>"3411221101"</f>
        <v>3411221101</v>
      </c>
      <c r="D304" s="1">
        <v>71</v>
      </c>
      <c r="E304" s="1">
        <v>69</v>
      </c>
      <c r="F304" s="1">
        <v>70.2</v>
      </c>
      <c r="G304" s="1"/>
    </row>
    <row r="305" spans="1:7" ht="15" customHeight="1">
      <c r="A305" s="1">
        <v>302</v>
      </c>
      <c r="B305" s="1" t="str">
        <f t="shared" si="11"/>
        <v>202301</v>
      </c>
      <c r="C305" s="1" t="str">
        <f>"3411221102"</f>
        <v>3411221102</v>
      </c>
      <c r="D305" s="1">
        <v>65.5</v>
      </c>
      <c r="E305" s="1">
        <v>63</v>
      </c>
      <c r="F305" s="1">
        <v>64.5</v>
      </c>
      <c r="G305" s="1"/>
    </row>
    <row r="306" spans="1:7" ht="15" customHeight="1">
      <c r="A306" s="1">
        <v>303</v>
      </c>
      <c r="B306" s="1" t="str">
        <f t="shared" si="11"/>
        <v>202301</v>
      </c>
      <c r="C306" s="1" t="str">
        <f>"3411221103"</f>
        <v>3411221103</v>
      </c>
      <c r="D306" s="1">
        <v>61.5</v>
      </c>
      <c r="E306" s="1">
        <v>62</v>
      </c>
      <c r="F306" s="1">
        <v>61.7</v>
      </c>
      <c r="G306" s="1"/>
    </row>
    <row r="307" spans="1:7" ht="15" customHeight="1">
      <c r="A307" s="1">
        <v>304</v>
      </c>
      <c r="B307" s="1" t="str">
        <f t="shared" si="11"/>
        <v>202301</v>
      </c>
      <c r="C307" s="1" t="str">
        <f>"3411221104"</f>
        <v>3411221104</v>
      </c>
      <c r="D307" s="1">
        <v>58</v>
      </c>
      <c r="E307" s="1">
        <v>68</v>
      </c>
      <c r="F307" s="1">
        <v>62</v>
      </c>
      <c r="G307" s="1"/>
    </row>
    <row r="308" spans="1:7" ht="15" customHeight="1">
      <c r="A308" s="1">
        <v>305</v>
      </c>
      <c r="B308" s="1" t="str">
        <f t="shared" si="11"/>
        <v>202301</v>
      </c>
      <c r="C308" s="1" t="str">
        <f>"3411221105"</f>
        <v>3411221105</v>
      </c>
      <c r="D308" s="1">
        <v>69.5</v>
      </c>
      <c r="E308" s="1">
        <v>69</v>
      </c>
      <c r="F308" s="1">
        <v>69.3</v>
      </c>
      <c r="G308" s="1"/>
    </row>
    <row r="309" spans="1:7" ht="15" customHeight="1">
      <c r="A309" s="1">
        <v>306</v>
      </c>
      <c r="B309" s="1" t="str">
        <f t="shared" si="11"/>
        <v>202301</v>
      </c>
      <c r="C309" s="1" t="str">
        <f>"3411221106"</f>
        <v>3411221106</v>
      </c>
      <c r="D309" s="1">
        <v>79</v>
      </c>
      <c r="E309" s="1">
        <v>78</v>
      </c>
      <c r="F309" s="1">
        <v>78.599999999999994</v>
      </c>
      <c r="G309" s="1"/>
    </row>
    <row r="310" spans="1:7" ht="15" customHeight="1">
      <c r="A310" s="1">
        <v>307</v>
      </c>
      <c r="B310" s="1" t="str">
        <f t="shared" si="11"/>
        <v>202301</v>
      </c>
      <c r="C310" s="1" t="str">
        <f>"3411221107"</f>
        <v>3411221107</v>
      </c>
      <c r="D310" s="1">
        <v>62</v>
      </c>
      <c r="E310" s="1">
        <v>53</v>
      </c>
      <c r="F310" s="1">
        <v>58.4</v>
      </c>
      <c r="G310" s="1"/>
    </row>
    <row r="311" spans="1:7" ht="15" customHeight="1">
      <c r="A311" s="1">
        <v>308</v>
      </c>
      <c r="B311" s="1" t="str">
        <f t="shared" si="11"/>
        <v>202301</v>
      </c>
      <c r="C311" s="1" t="str">
        <f>"3411221108"</f>
        <v>3411221108</v>
      </c>
      <c r="D311" s="1">
        <v>60</v>
      </c>
      <c r="E311" s="1">
        <v>60</v>
      </c>
      <c r="F311" s="1">
        <v>60</v>
      </c>
      <c r="G311" s="1"/>
    </row>
    <row r="312" spans="1:7" ht="15" customHeight="1">
      <c r="A312" s="1">
        <v>309</v>
      </c>
      <c r="B312" s="1" t="str">
        <f t="shared" si="11"/>
        <v>202301</v>
      </c>
      <c r="C312" s="1" t="str">
        <f>"3411221109"</f>
        <v>3411221109</v>
      </c>
      <c r="D312" s="1">
        <v>74.5</v>
      </c>
      <c r="E312" s="1">
        <v>69</v>
      </c>
      <c r="F312" s="1">
        <v>72.3</v>
      </c>
      <c r="G312" s="1"/>
    </row>
    <row r="313" spans="1:7" ht="15" customHeight="1">
      <c r="A313" s="1">
        <v>310</v>
      </c>
      <c r="B313" s="1" t="str">
        <f t="shared" si="11"/>
        <v>202301</v>
      </c>
      <c r="C313" s="1" t="str">
        <f>"3411221110"</f>
        <v>3411221110</v>
      </c>
      <c r="D313" s="1">
        <v>53</v>
      </c>
      <c r="E313" s="1">
        <v>43</v>
      </c>
      <c r="F313" s="1">
        <v>49</v>
      </c>
      <c r="G313" s="1"/>
    </row>
    <row r="314" spans="1:7" ht="15" customHeight="1">
      <c r="A314" s="1">
        <v>311</v>
      </c>
      <c r="B314" s="1" t="str">
        <f t="shared" si="11"/>
        <v>202301</v>
      </c>
      <c r="C314" s="1" t="str">
        <f>"3411221111"</f>
        <v>3411221111</v>
      </c>
      <c r="D314" s="1">
        <v>70.5</v>
      </c>
      <c r="E314" s="1">
        <v>79</v>
      </c>
      <c r="F314" s="1">
        <v>73.900000000000006</v>
      </c>
      <c r="G314" s="1"/>
    </row>
    <row r="315" spans="1:7" ht="15" customHeight="1">
      <c r="A315" s="1">
        <v>312</v>
      </c>
      <c r="B315" s="1" t="str">
        <f t="shared" si="11"/>
        <v>202301</v>
      </c>
      <c r="C315" s="1" t="str">
        <f>"3411221112"</f>
        <v>3411221112</v>
      </c>
      <c r="D315" s="1">
        <v>49</v>
      </c>
      <c r="E315" s="1">
        <v>46</v>
      </c>
      <c r="F315" s="1">
        <v>47.8</v>
      </c>
      <c r="G315" s="1"/>
    </row>
    <row r="316" spans="1:7" ht="15" customHeight="1">
      <c r="A316" s="1">
        <v>313</v>
      </c>
      <c r="B316" s="1" t="str">
        <f t="shared" si="11"/>
        <v>202301</v>
      </c>
      <c r="C316" s="1" t="str">
        <f>"3411221113"</f>
        <v>3411221113</v>
      </c>
      <c r="D316" s="1">
        <v>47.5</v>
      </c>
      <c r="E316" s="1">
        <v>34</v>
      </c>
      <c r="F316" s="1">
        <v>42.1</v>
      </c>
      <c r="G316" s="1"/>
    </row>
    <row r="317" spans="1:7" ht="15" customHeight="1">
      <c r="A317" s="1">
        <v>314</v>
      </c>
      <c r="B317" s="1" t="str">
        <f t="shared" si="11"/>
        <v>202301</v>
      </c>
      <c r="C317" s="1" t="str">
        <f>"3411221114"</f>
        <v>3411221114</v>
      </c>
      <c r="D317" s="1">
        <v>0</v>
      </c>
      <c r="E317" s="1">
        <v>0</v>
      </c>
      <c r="F317" s="1" t="s">
        <v>7</v>
      </c>
      <c r="G317" s="1"/>
    </row>
    <row r="318" spans="1:7" ht="15" customHeight="1">
      <c r="A318" s="1">
        <v>315</v>
      </c>
      <c r="B318" s="1" t="str">
        <f t="shared" si="11"/>
        <v>202301</v>
      </c>
      <c r="C318" s="1" t="str">
        <f>"3411221115"</f>
        <v>3411221115</v>
      </c>
      <c r="D318" s="1">
        <v>71</v>
      </c>
      <c r="E318" s="1">
        <v>77</v>
      </c>
      <c r="F318" s="1">
        <v>73.400000000000006</v>
      </c>
      <c r="G318" s="1"/>
    </row>
    <row r="319" spans="1:7" ht="15" customHeight="1">
      <c r="A319" s="1">
        <v>316</v>
      </c>
      <c r="B319" s="1" t="str">
        <f t="shared" si="11"/>
        <v>202301</v>
      </c>
      <c r="C319" s="1" t="str">
        <f>"3411221116"</f>
        <v>3411221116</v>
      </c>
      <c r="D319" s="1">
        <v>75</v>
      </c>
      <c r="E319" s="1">
        <v>73</v>
      </c>
      <c r="F319" s="1">
        <v>74.2</v>
      </c>
      <c r="G319" s="1"/>
    </row>
    <row r="320" spans="1:7" ht="15" customHeight="1">
      <c r="A320" s="1">
        <v>317</v>
      </c>
      <c r="B320" s="1" t="str">
        <f t="shared" si="11"/>
        <v>202301</v>
      </c>
      <c r="C320" s="1" t="str">
        <f>"3411221117"</f>
        <v>3411221117</v>
      </c>
      <c r="D320" s="1">
        <v>65.5</v>
      </c>
      <c r="E320" s="1">
        <v>51</v>
      </c>
      <c r="F320" s="1">
        <v>59.7</v>
      </c>
      <c r="G320" s="1"/>
    </row>
    <row r="321" spans="1:7" ht="15" customHeight="1">
      <c r="A321" s="1">
        <v>318</v>
      </c>
      <c r="B321" s="1" t="str">
        <f t="shared" si="11"/>
        <v>202301</v>
      </c>
      <c r="C321" s="1" t="str">
        <f>"3411221118"</f>
        <v>3411221118</v>
      </c>
      <c r="D321" s="1">
        <v>65.5</v>
      </c>
      <c r="E321" s="1">
        <v>69</v>
      </c>
      <c r="F321" s="1">
        <v>66.900000000000006</v>
      </c>
      <c r="G321" s="1"/>
    </row>
    <row r="322" spans="1:7" ht="15" customHeight="1">
      <c r="A322" s="1">
        <v>319</v>
      </c>
      <c r="B322" s="1" t="str">
        <f t="shared" si="11"/>
        <v>202301</v>
      </c>
      <c r="C322" s="1" t="str">
        <f>"3411221119"</f>
        <v>3411221119</v>
      </c>
      <c r="D322" s="1">
        <v>64.5</v>
      </c>
      <c r="E322" s="1">
        <v>70</v>
      </c>
      <c r="F322" s="1">
        <v>66.699999999999989</v>
      </c>
      <c r="G322" s="1"/>
    </row>
    <row r="323" spans="1:7" ht="15" customHeight="1">
      <c r="A323" s="1">
        <v>320</v>
      </c>
      <c r="B323" s="1" t="str">
        <f t="shared" si="11"/>
        <v>202301</v>
      </c>
      <c r="C323" s="1" t="str">
        <f>"3411221120"</f>
        <v>3411221120</v>
      </c>
      <c r="D323" s="1">
        <v>0</v>
      </c>
      <c r="E323" s="1">
        <v>0</v>
      </c>
      <c r="F323" s="1" t="s">
        <v>7</v>
      </c>
      <c r="G323" s="1"/>
    </row>
    <row r="324" spans="1:7" ht="15" customHeight="1">
      <c r="A324" s="1">
        <v>321</v>
      </c>
      <c r="B324" s="1" t="str">
        <f t="shared" si="11"/>
        <v>202301</v>
      </c>
      <c r="C324" s="1" t="str">
        <f>"3411221121"</f>
        <v>3411221121</v>
      </c>
      <c r="D324" s="1">
        <v>0</v>
      </c>
      <c r="E324" s="1">
        <v>0</v>
      </c>
      <c r="F324" s="1" t="s">
        <v>7</v>
      </c>
      <c r="G324" s="1"/>
    </row>
    <row r="325" spans="1:7" ht="15" customHeight="1">
      <c r="A325" s="1">
        <v>322</v>
      </c>
      <c r="B325" s="1" t="str">
        <f t="shared" si="11"/>
        <v>202301</v>
      </c>
      <c r="C325" s="1" t="str">
        <f>"3411221122"</f>
        <v>3411221122</v>
      </c>
      <c r="D325" s="1">
        <v>0</v>
      </c>
      <c r="E325" s="1">
        <v>0</v>
      </c>
      <c r="F325" s="1" t="s">
        <v>7</v>
      </c>
      <c r="G325" s="1"/>
    </row>
    <row r="326" spans="1:7" ht="15" customHeight="1">
      <c r="A326" s="1">
        <v>323</v>
      </c>
      <c r="B326" s="1" t="str">
        <f t="shared" si="11"/>
        <v>202301</v>
      </c>
      <c r="C326" s="1" t="str">
        <f>"3411221123"</f>
        <v>3411221123</v>
      </c>
      <c r="D326" s="1">
        <v>53</v>
      </c>
      <c r="E326" s="1">
        <v>32</v>
      </c>
      <c r="F326" s="1">
        <v>44.599999999999994</v>
      </c>
      <c r="G326" s="1"/>
    </row>
    <row r="327" spans="1:7" ht="15" customHeight="1">
      <c r="A327" s="1">
        <v>324</v>
      </c>
      <c r="B327" s="1" t="str">
        <f t="shared" si="11"/>
        <v>202301</v>
      </c>
      <c r="C327" s="1" t="str">
        <f>"3411221124"</f>
        <v>3411221124</v>
      </c>
      <c r="D327" s="1">
        <v>64</v>
      </c>
      <c r="E327" s="1">
        <v>64</v>
      </c>
      <c r="F327" s="1">
        <v>64</v>
      </c>
      <c r="G327" s="1"/>
    </row>
    <row r="328" spans="1:7" ht="15" customHeight="1">
      <c r="A328" s="1">
        <v>325</v>
      </c>
      <c r="B328" s="1" t="str">
        <f t="shared" si="11"/>
        <v>202301</v>
      </c>
      <c r="C328" s="1" t="str">
        <f>"3411221125"</f>
        <v>3411221125</v>
      </c>
      <c r="D328" s="1">
        <v>58</v>
      </c>
      <c r="E328" s="1">
        <v>35</v>
      </c>
      <c r="F328" s="1">
        <v>48.8</v>
      </c>
      <c r="G328" s="1"/>
    </row>
    <row r="329" spans="1:7" ht="15" customHeight="1">
      <c r="A329" s="1">
        <v>326</v>
      </c>
      <c r="B329" s="1" t="str">
        <f t="shared" si="11"/>
        <v>202301</v>
      </c>
      <c r="C329" s="1" t="str">
        <f>"3411221126"</f>
        <v>3411221126</v>
      </c>
      <c r="D329" s="1">
        <v>66</v>
      </c>
      <c r="E329" s="1">
        <v>67</v>
      </c>
      <c r="F329" s="1">
        <v>66.400000000000006</v>
      </c>
      <c r="G329" s="1"/>
    </row>
    <row r="330" spans="1:7" ht="15" customHeight="1">
      <c r="A330" s="1">
        <v>327</v>
      </c>
      <c r="B330" s="1" t="str">
        <f t="shared" si="11"/>
        <v>202301</v>
      </c>
      <c r="C330" s="1" t="str">
        <f>"3411221127"</f>
        <v>3411221127</v>
      </c>
      <c r="D330" s="1">
        <v>64.5</v>
      </c>
      <c r="E330" s="1">
        <v>61</v>
      </c>
      <c r="F330" s="1">
        <v>63.099999999999994</v>
      </c>
      <c r="G330" s="1"/>
    </row>
    <row r="331" spans="1:7" ht="15" customHeight="1">
      <c r="A331" s="1">
        <v>328</v>
      </c>
      <c r="B331" s="1" t="str">
        <f t="shared" si="11"/>
        <v>202301</v>
      </c>
      <c r="C331" s="1" t="str">
        <f>"3411221128"</f>
        <v>3411221128</v>
      </c>
      <c r="D331" s="1">
        <v>64.5</v>
      </c>
      <c r="E331" s="1">
        <v>41</v>
      </c>
      <c r="F331" s="1">
        <v>55.099999999999994</v>
      </c>
      <c r="G331" s="1"/>
    </row>
    <row r="332" spans="1:7" ht="15" customHeight="1">
      <c r="A332" s="1">
        <v>329</v>
      </c>
      <c r="B332" s="1" t="str">
        <f t="shared" si="11"/>
        <v>202301</v>
      </c>
      <c r="C332" s="1" t="str">
        <f>"3411221129"</f>
        <v>3411221129</v>
      </c>
      <c r="D332" s="1">
        <v>69.5</v>
      </c>
      <c r="E332" s="1">
        <v>53</v>
      </c>
      <c r="F332" s="1">
        <v>62.9</v>
      </c>
      <c r="G332" s="1"/>
    </row>
    <row r="333" spans="1:7" ht="15" customHeight="1">
      <c r="A333" s="1">
        <v>330</v>
      </c>
      <c r="B333" s="1" t="str">
        <f t="shared" si="11"/>
        <v>202301</v>
      </c>
      <c r="C333" s="1" t="str">
        <f>"3411221130"</f>
        <v>3411221130</v>
      </c>
      <c r="D333" s="1">
        <v>69</v>
      </c>
      <c r="E333" s="1">
        <v>75</v>
      </c>
      <c r="F333" s="1">
        <v>71.400000000000006</v>
      </c>
      <c r="G333" s="1"/>
    </row>
    <row r="334" spans="1:7" ht="15" customHeight="1">
      <c r="A334" s="1">
        <v>331</v>
      </c>
      <c r="B334" s="1" t="str">
        <f t="shared" si="11"/>
        <v>202301</v>
      </c>
      <c r="C334" s="1" t="str">
        <f>"3411221201"</f>
        <v>3411221201</v>
      </c>
      <c r="D334" s="1">
        <v>53.5</v>
      </c>
      <c r="E334" s="1">
        <v>53</v>
      </c>
      <c r="F334" s="1">
        <v>53.300000000000004</v>
      </c>
      <c r="G334" s="1"/>
    </row>
    <row r="335" spans="1:7" ht="15" customHeight="1">
      <c r="A335" s="1">
        <v>332</v>
      </c>
      <c r="B335" s="1" t="str">
        <f t="shared" si="11"/>
        <v>202301</v>
      </c>
      <c r="C335" s="1" t="str">
        <f>"3411221202"</f>
        <v>3411221202</v>
      </c>
      <c r="D335" s="1">
        <v>66</v>
      </c>
      <c r="E335" s="1">
        <v>53</v>
      </c>
      <c r="F335" s="1">
        <v>60.800000000000004</v>
      </c>
      <c r="G335" s="1"/>
    </row>
    <row r="336" spans="1:7" ht="15" customHeight="1">
      <c r="A336" s="1">
        <v>333</v>
      </c>
      <c r="B336" s="1" t="str">
        <f t="shared" si="11"/>
        <v>202301</v>
      </c>
      <c r="C336" s="1" t="str">
        <f>"3411221203"</f>
        <v>3411221203</v>
      </c>
      <c r="D336" s="1">
        <v>70</v>
      </c>
      <c r="E336" s="1">
        <v>78</v>
      </c>
      <c r="F336" s="1">
        <v>73.2</v>
      </c>
      <c r="G336" s="1"/>
    </row>
    <row r="337" spans="1:7" ht="15" customHeight="1">
      <c r="A337" s="1">
        <v>334</v>
      </c>
      <c r="B337" s="1" t="str">
        <f t="shared" si="11"/>
        <v>202301</v>
      </c>
      <c r="C337" s="1" t="str">
        <f>"3411221204"</f>
        <v>3411221204</v>
      </c>
      <c r="D337" s="1">
        <v>69.5</v>
      </c>
      <c r="E337" s="1">
        <v>69</v>
      </c>
      <c r="F337" s="1">
        <v>69.3</v>
      </c>
      <c r="G337" s="1"/>
    </row>
    <row r="338" spans="1:7" ht="15" customHeight="1">
      <c r="A338" s="1">
        <v>335</v>
      </c>
      <c r="B338" s="1" t="str">
        <f t="shared" si="11"/>
        <v>202301</v>
      </c>
      <c r="C338" s="1" t="str">
        <f>"3411221205"</f>
        <v>3411221205</v>
      </c>
      <c r="D338" s="1">
        <v>74</v>
      </c>
      <c r="E338" s="1">
        <v>86</v>
      </c>
      <c r="F338" s="1">
        <v>78.8</v>
      </c>
      <c r="G338" s="1"/>
    </row>
    <row r="339" spans="1:7" ht="15" customHeight="1">
      <c r="A339" s="1">
        <v>336</v>
      </c>
      <c r="B339" s="1" t="str">
        <f t="shared" si="11"/>
        <v>202301</v>
      </c>
      <c r="C339" s="1" t="str">
        <f>"3411221206"</f>
        <v>3411221206</v>
      </c>
      <c r="D339" s="1">
        <v>59</v>
      </c>
      <c r="E339" s="1">
        <v>44</v>
      </c>
      <c r="F339" s="1">
        <v>53</v>
      </c>
      <c r="G339" s="1"/>
    </row>
    <row r="340" spans="1:7" ht="15" customHeight="1">
      <c r="A340" s="1">
        <v>337</v>
      </c>
      <c r="B340" s="1" t="str">
        <f t="shared" si="11"/>
        <v>202301</v>
      </c>
      <c r="C340" s="1" t="str">
        <f>"3411221207"</f>
        <v>3411221207</v>
      </c>
      <c r="D340" s="1">
        <v>55.5</v>
      </c>
      <c r="E340" s="1">
        <v>53</v>
      </c>
      <c r="F340" s="1">
        <v>54.5</v>
      </c>
      <c r="G340" s="1"/>
    </row>
    <row r="341" spans="1:7" ht="15" customHeight="1">
      <c r="A341" s="1">
        <v>338</v>
      </c>
      <c r="B341" s="1" t="str">
        <f t="shared" si="11"/>
        <v>202301</v>
      </c>
      <c r="C341" s="1" t="str">
        <f>"3411221208"</f>
        <v>3411221208</v>
      </c>
      <c r="D341" s="1">
        <v>66</v>
      </c>
      <c r="E341" s="1">
        <v>76</v>
      </c>
      <c r="F341" s="1">
        <v>70</v>
      </c>
      <c r="G341" s="1"/>
    </row>
    <row r="342" spans="1:7" ht="15" customHeight="1">
      <c r="A342" s="1">
        <v>339</v>
      </c>
      <c r="B342" s="1" t="str">
        <f t="shared" si="11"/>
        <v>202301</v>
      </c>
      <c r="C342" s="1" t="str">
        <f>"3411221209"</f>
        <v>3411221209</v>
      </c>
      <c r="D342" s="1">
        <v>70.5</v>
      </c>
      <c r="E342" s="1">
        <v>72</v>
      </c>
      <c r="F342" s="1">
        <v>71.099999999999994</v>
      </c>
      <c r="G342" s="1"/>
    </row>
    <row r="343" spans="1:7" ht="15" customHeight="1">
      <c r="A343" s="1">
        <v>340</v>
      </c>
      <c r="B343" s="1" t="str">
        <f t="shared" si="11"/>
        <v>202301</v>
      </c>
      <c r="C343" s="1" t="str">
        <f>"3411221210"</f>
        <v>3411221210</v>
      </c>
      <c r="D343" s="1">
        <v>58.5</v>
      </c>
      <c r="E343" s="1">
        <v>57</v>
      </c>
      <c r="F343" s="1">
        <v>57.900000000000006</v>
      </c>
      <c r="G343" s="1"/>
    </row>
    <row r="344" spans="1:7" ht="15" customHeight="1">
      <c r="A344" s="1">
        <v>341</v>
      </c>
      <c r="B344" s="1" t="str">
        <f t="shared" si="11"/>
        <v>202301</v>
      </c>
      <c r="C344" s="1" t="str">
        <f>"3411221211"</f>
        <v>3411221211</v>
      </c>
      <c r="D344" s="1">
        <v>61</v>
      </c>
      <c r="E344" s="1">
        <v>67</v>
      </c>
      <c r="F344" s="1">
        <v>63.400000000000006</v>
      </c>
      <c r="G344" s="1"/>
    </row>
    <row r="345" spans="1:7" ht="15" customHeight="1">
      <c r="A345" s="1">
        <v>342</v>
      </c>
      <c r="B345" s="1" t="str">
        <f t="shared" si="11"/>
        <v>202301</v>
      </c>
      <c r="C345" s="1" t="str">
        <f>"3411221212"</f>
        <v>3411221212</v>
      </c>
      <c r="D345" s="1">
        <v>0</v>
      </c>
      <c r="E345" s="1">
        <v>0</v>
      </c>
      <c r="F345" s="1" t="s">
        <v>7</v>
      </c>
      <c r="G345" s="1"/>
    </row>
    <row r="346" spans="1:7" ht="15" customHeight="1">
      <c r="A346" s="1">
        <v>343</v>
      </c>
      <c r="B346" s="1" t="str">
        <f t="shared" si="11"/>
        <v>202301</v>
      </c>
      <c r="C346" s="1" t="str">
        <f>"3411221213"</f>
        <v>3411221213</v>
      </c>
      <c r="D346" s="1">
        <v>69</v>
      </c>
      <c r="E346" s="1">
        <v>80</v>
      </c>
      <c r="F346" s="1">
        <v>73.400000000000006</v>
      </c>
      <c r="G346" s="1"/>
    </row>
    <row r="347" spans="1:7" ht="15" customHeight="1">
      <c r="A347" s="1">
        <v>344</v>
      </c>
      <c r="B347" s="1" t="str">
        <f t="shared" si="11"/>
        <v>202301</v>
      </c>
      <c r="C347" s="1" t="str">
        <f>"3411221214"</f>
        <v>3411221214</v>
      </c>
      <c r="D347" s="1">
        <v>62.5</v>
      </c>
      <c r="E347" s="1">
        <v>48</v>
      </c>
      <c r="F347" s="1">
        <v>56.7</v>
      </c>
      <c r="G347" s="1"/>
    </row>
    <row r="348" spans="1:7" ht="15" customHeight="1">
      <c r="A348" s="1">
        <v>345</v>
      </c>
      <c r="B348" s="1" t="str">
        <f t="shared" si="11"/>
        <v>202301</v>
      </c>
      <c r="C348" s="1" t="str">
        <f>"3411221215"</f>
        <v>3411221215</v>
      </c>
      <c r="D348" s="1">
        <v>65.5</v>
      </c>
      <c r="E348" s="1">
        <v>77</v>
      </c>
      <c r="F348" s="1">
        <v>70.099999999999994</v>
      </c>
      <c r="G348" s="1"/>
    </row>
    <row r="349" spans="1:7" ht="15" customHeight="1">
      <c r="A349" s="1">
        <v>346</v>
      </c>
      <c r="B349" s="1" t="str">
        <f t="shared" si="11"/>
        <v>202301</v>
      </c>
      <c r="C349" s="1" t="str">
        <f>"3411221216"</f>
        <v>3411221216</v>
      </c>
      <c r="D349" s="1">
        <v>60.5</v>
      </c>
      <c r="E349" s="1">
        <v>49</v>
      </c>
      <c r="F349" s="1">
        <v>55.9</v>
      </c>
      <c r="G349" s="1"/>
    </row>
    <row r="350" spans="1:7" ht="15" customHeight="1">
      <c r="A350" s="1">
        <v>347</v>
      </c>
      <c r="B350" s="1" t="str">
        <f t="shared" si="11"/>
        <v>202301</v>
      </c>
      <c r="C350" s="1" t="str">
        <f>"3411221217"</f>
        <v>3411221217</v>
      </c>
      <c r="D350" s="1">
        <v>60</v>
      </c>
      <c r="E350" s="1">
        <v>49</v>
      </c>
      <c r="F350" s="1">
        <v>55.6</v>
      </c>
      <c r="G350" s="1"/>
    </row>
    <row r="351" spans="1:7" ht="15" customHeight="1">
      <c r="A351" s="1">
        <v>348</v>
      </c>
      <c r="B351" s="1" t="str">
        <f t="shared" si="11"/>
        <v>202301</v>
      </c>
      <c r="C351" s="1" t="str">
        <f>"3411221218"</f>
        <v>3411221218</v>
      </c>
      <c r="D351" s="1">
        <v>62</v>
      </c>
      <c r="E351" s="1">
        <v>50</v>
      </c>
      <c r="F351" s="1">
        <v>57.199999999999996</v>
      </c>
      <c r="G351" s="1"/>
    </row>
    <row r="352" spans="1:7" ht="15" customHeight="1">
      <c r="A352" s="1">
        <v>349</v>
      </c>
      <c r="B352" s="1" t="str">
        <f t="shared" si="11"/>
        <v>202301</v>
      </c>
      <c r="C352" s="1" t="str">
        <f>"3411221219"</f>
        <v>3411221219</v>
      </c>
      <c r="D352" s="1">
        <v>0</v>
      </c>
      <c r="E352" s="1">
        <v>0</v>
      </c>
      <c r="F352" s="1" t="s">
        <v>7</v>
      </c>
      <c r="G352" s="1"/>
    </row>
    <row r="353" spans="1:7" ht="15" customHeight="1">
      <c r="A353" s="1">
        <v>350</v>
      </c>
      <c r="B353" s="1" t="str">
        <f t="shared" si="11"/>
        <v>202301</v>
      </c>
      <c r="C353" s="1" t="str">
        <f>"3411221220"</f>
        <v>3411221220</v>
      </c>
      <c r="D353" s="1">
        <v>57</v>
      </c>
      <c r="E353" s="1">
        <v>56</v>
      </c>
      <c r="F353" s="1">
        <v>56.599999999999994</v>
      </c>
      <c r="G353" s="1"/>
    </row>
    <row r="354" spans="1:7" ht="15" customHeight="1">
      <c r="A354" s="1">
        <v>351</v>
      </c>
      <c r="B354" s="1" t="str">
        <f t="shared" si="11"/>
        <v>202301</v>
      </c>
      <c r="C354" s="1" t="str">
        <f>"3411221221"</f>
        <v>3411221221</v>
      </c>
      <c r="D354" s="1">
        <v>75.5</v>
      </c>
      <c r="E354" s="1">
        <v>79</v>
      </c>
      <c r="F354" s="1">
        <v>76.900000000000006</v>
      </c>
      <c r="G354" s="1"/>
    </row>
    <row r="355" spans="1:7" ht="15" customHeight="1">
      <c r="A355" s="1">
        <v>352</v>
      </c>
      <c r="B355" s="1" t="str">
        <f t="shared" si="11"/>
        <v>202301</v>
      </c>
      <c r="C355" s="1" t="str">
        <f>"3411221222"</f>
        <v>3411221222</v>
      </c>
      <c r="D355" s="1">
        <v>72</v>
      </c>
      <c r="E355" s="1">
        <v>79</v>
      </c>
      <c r="F355" s="1">
        <v>74.8</v>
      </c>
      <c r="G355" s="1"/>
    </row>
    <row r="356" spans="1:7" ht="15" customHeight="1">
      <c r="A356" s="1">
        <v>353</v>
      </c>
      <c r="B356" s="1" t="str">
        <f t="shared" si="11"/>
        <v>202301</v>
      </c>
      <c r="C356" s="1" t="str">
        <f>"3411221223"</f>
        <v>3411221223</v>
      </c>
      <c r="D356" s="1">
        <v>70</v>
      </c>
      <c r="E356" s="1">
        <v>82</v>
      </c>
      <c r="F356" s="1">
        <v>74.800000000000011</v>
      </c>
      <c r="G356" s="1"/>
    </row>
    <row r="357" spans="1:7" ht="15" customHeight="1">
      <c r="A357" s="1">
        <v>354</v>
      </c>
      <c r="B357" s="1" t="str">
        <f t="shared" ref="B357:B390" si="12">"202301"</f>
        <v>202301</v>
      </c>
      <c r="C357" s="1" t="str">
        <f>"3411221224"</f>
        <v>3411221224</v>
      </c>
      <c r="D357" s="1">
        <v>0</v>
      </c>
      <c r="E357" s="1">
        <v>0</v>
      </c>
      <c r="F357" s="1" t="s">
        <v>7</v>
      </c>
      <c r="G357" s="1"/>
    </row>
    <row r="358" spans="1:7" ht="15" customHeight="1">
      <c r="A358" s="1">
        <v>355</v>
      </c>
      <c r="B358" s="1" t="str">
        <f t="shared" si="12"/>
        <v>202301</v>
      </c>
      <c r="C358" s="1" t="str">
        <f>"3411221225"</f>
        <v>3411221225</v>
      </c>
      <c r="D358" s="1">
        <v>63</v>
      </c>
      <c r="E358" s="1">
        <v>78</v>
      </c>
      <c r="F358" s="1">
        <v>69</v>
      </c>
      <c r="G358" s="1"/>
    </row>
    <row r="359" spans="1:7" ht="15" customHeight="1">
      <c r="A359" s="1">
        <v>356</v>
      </c>
      <c r="B359" s="1" t="str">
        <f t="shared" si="12"/>
        <v>202301</v>
      </c>
      <c r="C359" s="1" t="str">
        <f>"3411221226"</f>
        <v>3411221226</v>
      </c>
      <c r="D359" s="1">
        <v>61</v>
      </c>
      <c r="E359" s="1">
        <v>53</v>
      </c>
      <c r="F359" s="1">
        <v>57.800000000000004</v>
      </c>
      <c r="G359" s="1"/>
    </row>
    <row r="360" spans="1:7" ht="15" customHeight="1">
      <c r="A360" s="1">
        <v>357</v>
      </c>
      <c r="B360" s="1" t="str">
        <f t="shared" si="12"/>
        <v>202301</v>
      </c>
      <c r="C360" s="1" t="str">
        <f>"3411221227"</f>
        <v>3411221227</v>
      </c>
      <c r="D360" s="1">
        <v>60.5</v>
      </c>
      <c r="E360" s="1">
        <v>64</v>
      </c>
      <c r="F360" s="1">
        <v>61.9</v>
      </c>
      <c r="G360" s="1"/>
    </row>
    <row r="361" spans="1:7" ht="15" customHeight="1">
      <c r="A361" s="1">
        <v>358</v>
      </c>
      <c r="B361" s="1" t="str">
        <f t="shared" si="12"/>
        <v>202301</v>
      </c>
      <c r="C361" s="1" t="str">
        <f>"3411221228"</f>
        <v>3411221228</v>
      </c>
      <c r="D361" s="1">
        <v>58.5</v>
      </c>
      <c r="E361" s="1">
        <v>67</v>
      </c>
      <c r="F361" s="1">
        <v>61.900000000000006</v>
      </c>
      <c r="G361" s="1"/>
    </row>
    <row r="362" spans="1:7" ht="15" customHeight="1">
      <c r="A362" s="1">
        <v>359</v>
      </c>
      <c r="B362" s="1" t="str">
        <f t="shared" si="12"/>
        <v>202301</v>
      </c>
      <c r="C362" s="1" t="str">
        <f>"3411221229"</f>
        <v>3411221229</v>
      </c>
      <c r="D362" s="1">
        <v>66</v>
      </c>
      <c r="E362" s="1">
        <v>80</v>
      </c>
      <c r="F362" s="1">
        <v>71.599999999999994</v>
      </c>
      <c r="G362" s="1"/>
    </row>
    <row r="363" spans="1:7" ht="15" customHeight="1">
      <c r="A363" s="1">
        <v>360</v>
      </c>
      <c r="B363" s="1" t="str">
        <f t="shared" si="12"/>
        <v>202301</v>
      </c>
      <c r="C363" s="1" t="str">
        <f>"3411221230"</f>
        <v>3411221230</v>
      </c>
      <c r="D363" s="1">
        <v>0</v>
      </c>
      <c r="E363" s="1">
        <v>0</v>
      </c>
      <c r="F363" s="1" t="s">
        <v>7</v>
      </c>
      <c r="G363" s="1"/>
    </row>
    <row r="364" spans="1:7" ht="15" customHeight="1">
      <c r="A364" s="1">
        <v>361</v>
      </c>
      <c r="B364" s="1" t="str">
        <f t="shared" si="12"/>
        <v>202301</v>
      </c>
      <c r="C364" s="1" t="str">
        <f>"3411221301"</f>
        <v>3411221301</v>
      </c>
      <c r="D364" s="1">
        <v>58.5</v>
      </c>
      <c r="E364" s="1">
        <v>57</v>
      </c>
      <c r="F364" s="1">
        <v>57.900000000000006</v>
      </c>
      <c r="G364" s="1"/>
    </row>
    <row r="365" spans="1:7" ht="15" customHeight="1">
      <c r="A365" s="1">
        <v>362</v>
      </c>
      <c r="B365" s="1" t="str">
        <f t="shared" si="12"/>
        <v>202301</v>
      </c>
      <c r="C365" s="1" t="str">
        <f>"3411221302"</f>
        <v>3411221302</v>
      </c>
      <c r="D365" s="1">
        <v>69</v>
      </c>
      <c r="E365" s="1">
        <v>76</v>
      </c>
      <c r="F365" s="1">
        <v>71.8</v>
      </c>
      <c r="G365" s="1"/>
    </row>
    <row r="366" spans="1:7" ht="15" customHeight="1">
      <c r="A366" s="1">
        <v>363</v>
      </c>
      <c r="B366" s="1" t="str">
        <f t="shared" si="12"/>
        <v>202301</v>
      </c>
      <c r="C366" s="1" t="str">
        <f>"3411221303"</f>
        <v>3411221303</v>
      </c>
      <c r="D366" s="1">
        <v>63.5</v>
      </c>
      <c r="E366" s="1">
        <v>57</v>
      </c>
      <c r="F366" s="1">
        <v>60.900000000000006</v>
      </c>
      <c r="G366" s="1"/>
    </row>
    <row r="367" spans="1:7" ht="15" customHeight="1">
      <c r="A367" s="1">
        <v>364</v>
      </c>
      <c r="B367" s="1" t="str">
        <f t="shared" si="12"/>
        <v>202301</v>
      </c>
      <c r="C367" s="1" t="str">
        <f>"3411221304"</f>
        <v>3411221304</v>
      </c>
      <c r="D367" s="1">
        <v>68.5</v>
      </c>
      <c r="E367" s="1">
        <v>60</v>
      </c>
      <c r="F367" s="1">
        <v>65.099999999999994</v>
      </c>
      <c r="G367" s="1"/>
    </row>
    <row r="368" spans="1:7" ht="15" customHeight="1">
      <c r="A368" s="1">
        <v>365</v>
      </c>
      <c r="B368" s="1" t="str">
        <f t="shared" si="12"/>
        <v>202301</v>
      </c>
      <c r="C368" s="1" t="str">
        <f>"3411221305"</f>
        <v>3411221305</v>
      </c>
      <c r="D368" s="1">
        <v>55.5</v>
      </c>
      <c r="E368" s="1">
        <v>53</v>
      </c>
      <c r="F368" s="1">
        <v>54.5</v>
      </c>
      <c r="G368" s="1"/>
    </row>
    <row r="369" spans="1:7" ht="15" customHeight="1">
      <c r="A369" s="1">
        <v>366</v>
      </c>
      <c r="B369" s="1" t="str">
        <f t="shared" si="12"/>
        <v>202301</v>
      </c>
      <c r="C369" s="1" t="str">
        <f>"3411221306"</f>
        <v>3411221306</v>
      </c>
      <c r="D369" s="1">
        <v>65</v>
      </c>
      <c r="E369" s="1">
        <v>65</v>
      </c>
      <c r="F369" s="1">
        <v>65</v>
      </c>
      <c r="G369" s="1"/>
    </row>
    <row r="370" spans="1:7" ht="15" customHeight="1">
      <c r="A370" s="1">
        <v>367</v>
      </c>
      <c r="B370" s="1" t="str">
        <f t="shared" si="12"/>
        <v>202301</v>
      </c>
      <c r="C370" s="1" t="str">
        <f>"3411221307"</f>
        <v>3411221307</v>
      </c>
      <c r="D370" s="1">
        <v>51</v>
      </c>
      <c r="E370" s="1">
        <v>38</v>
      </c>
      <c r="F370" s="1">
        <v>45.8</v>
      </c>
      <c r="G370" s="1"/>
    </row>
    <row r="371" spans="1:7" ht="15" customHeight="1">
      <c r="A371" s="1">
        <v>368</v>
      </c>
      <c r="B371" s="1" t="str">
        <f t="shared" si="12"/>
        <v>202301</v>
      </c>
      <c r="C371" s="1" t="str">
        <f>"3411221308"</f>
        <v>3411221308</v>
      </c>
      <c r="D371" s="1">
        <v>61</v>
      </c>
      <c r="E371" s="1">
        <v>62</v>
      </c>
      <c r="F371" s="1">
        <v>61.400000000000006</v>
      </c>
      <c r="G371" s="1"/>
    </row>
    <row r="372" spans="1:7" ht="15" customHeight="1">
      <c r="A372" s="1">
        <v>369</v>
      </c>
      <c r="B372" s="1" t="str">
        <f t="shared" si="12"/>
        <v>202301</v>
      </c>
      <c r="C372" s="1" t="str">
        <f>"3411221309"</f>
        <v>3411221309</v>
      </c>
      <c r="D372" s="1">
        <v>70</v>
      </c>
      <c r="E372" s="1">
        <v>74</v>
      </c>
      <c r="F372" s="1">
        <v>71.599999999999994</v>
      </c>
      <c r="G372" s="1"/>
    </row>
    <row r="373" spans="1:7" ht="15" customHeight="1">
      <c r="A373" s="1">
        <v>370</v>
      </c>
      <c r="B373" s="1" t="str">
        <f t="shared" si="12"/>
        <v>202301</v>
      </c>
      <c r="C373" s="1" t="str">
        <f>"3411221310"</f>
        <v>3411221310</v>
      </c>
      <c r="D373" s="1">
        <v>71.5</v>
      </c>
      <c r="E373" s="1">
        <v>75</v>
      </c>
      <c r="F373" s="1">
        <v>72.900000000000006</v>
      </c>
      <c r="G373" s="1"/>
    </row>
    <row r="374" spans="1:7" ht="15" customHeight="1">
      <c r="A374" s="1">
        <v>371</v>
      </c>
      <c r="B374" s="1" t="str">
        <f t="shared" si="12"/>
        <v>202301</v>
      </c>
      <c r="C374" s="1" t="str">
        <f>"3411221311"</f>
        <v>3411221311</v>
      </c>
      <c r="D374" s="1">
        <v>60.5</v>
      </c>
      <c r="E374" s="1">
        <v>73</v>
      </c>
      <c r="F374" s="1">
        <v>65.5</v>
      </c>
      <c r="G374" s="1"/>
    </row>
    <row r="375" spans="1:7" ht="15" customHeight="1">
      <c r="A375" s="1">
        <v>372</v>
      </c>
      <c r="B375" s="1" t="str">
        <f t="shared" si="12"/>
        <v>202301</v>
      </c>
      <c r="C375" s="1" t="str">
        <f>"3411221312"</f>
        <v>3411221312</v>
      </c>
      <c r="D375" s="1">
        <v>73</v>
      </c>
      <c r="E375" s="1">
        <v>81</v>
      </c>
      <c r="F375" s="1">
        <v>76.199999999999989</v>
      </c>
      <c r="G375" s="1"/>
    </row>
    <row r="376" spans="1:7" ht="15" customHeight="1">
      <c r="A376" s="1">
        <v>373</v>
      </c>
      <c r="B376" s="1" t="str">
        <f t="shared" si="12"/>
        <v>202301</v>
      </c>
      <c r="C376" s="1" t="str">
        <f>"3411221313"</f>
        <v>3411221313</v>
      </c>
      <c r="D376" s="1">
        <v>62</v>
      </c>
      <c r="E376" s="1">
        <v>69</v>
      </c>
      <c r="F376" s="1">
        <v>64.8</v>
      </c>
      <c r="G376" s="1"/>
    </row>
    <row r="377" spans="1:7" ht="15" customHeight="1">
      <c r="A377" s="1">
        <v>374</v>
      </c>
      <c r="B377" s="1" t="str">
        <f t="shared" si="12"/>
        <v>202301</v>
      </c>
      <c r="C377" s="1" t="str">
        <f>"3411221314"</f>
        <v>3411221314</v>
      </c>
      <c r="D377" s="1">
        <v>0</v>
      </c>
      <c r="E377" s="1">
        <v>0</v>
      </c>
      <c r="F377" s="1" t="s">
        <v>7</v>
      </c>
      <c r="G377" s="1"/>
    </row>
    <row r="378" spans="1:7" ht="15" customHeight="1">
      <c r="A378" s="1">
        <v>375</v>
      </c>
      <c r="B378" s="1" t="str">
        <f t="shared" si="12"/>
        <v>202301</v>
      </c>
      <c r="C378" s="1" t="str">
        <f>"3411221315"</f>
        <v>3411221315</v>
      </c>
      <c r="D378" s="1">
        <v>70</v>
      </c>
      <c r="E378" s="1">
        <v>76</v>
      </c>
      <c r="F378" s="1">
        <v>72.400000000000006</v>
      </c>
      <c r="G378" s="1"/>
    </row>
    <row r="379" spans="1:7" ht="15" customHeight="1">
      <c r="A379" s="1">
        <v>376</v>
      </c>
      <c r="B379" s="1" t="str">
        <f t="shared" si="12"/>
        <v>202301</v>
      </c>
      <c r="C379" s="1" t="str">
        <f>"3411221316"</f>
        <v>3411221316</v>
      </c>
      <c r="D379" s="1">
        <v>56.5</v>
      </c>
      <c r="E379" s="1">
        <v>46</v>
      </c>
      <c r="F379" s="1">
        <v>52.3</v>
      </c>
      <c r="G379" s="1"/>
    </row>
    <row r="380" spans="1:7" ht="15" customHeight="1">
      <c r="A380" s="1">
        <v>377</v>
      </c>
      <c r="B380" s="1" t="str">
        <f t="shared" si="12"/>
        <v>202301</v>
      </c>
      <c r="C380" s="1" t="str">
        <f>"3411221317"</f>
        <v>3411221317</v>
      </c>
      <c r="D380" s="1">
        <v>67</v>
      </c>
      <c r="E380" s="1">
        <v>61</v>
      </c>
      <c r="F380" s="1">
        <v>64.599999999999994</v>
      </c>
      <c r="G380" s="1"/>
    </row>
    <row r="381" spans="1:7" ht="15" customHeight="1">
      <c r="A381" s="1">
        <v>378</v>
      </c>
      <c r="B381" s="1" t="str">
        <f t="shared" si="12"/>
        <v>202301</v>
      </c>
      <c r="C381" s="1" t="str">
        <f>"3411221318"</f>
        <v>3411221318</v>
      </c>
      <c r="D381" s="1">
        <v>0</v>
      </c>
      <c r="E381" s="1">
        <v>0</v>
      </c>
      <c r="F381" s="1" t="s">
        <v>7</v>
      </c>
      <c r="G381" s="1"/>
    </row>
    <row r="382" spans="1:7" ht="15" customHeight="1">
      <c r="A382" s="1">
        <v>379</v>
      </c>
      <c r="B382" s="1" t="str">
        <f t="shared" si="12"/>
        <v>202301</v>
      </c>
      <c r="C382" s="1" t="str">
        <f>"3411221319"</f>
        <v>3411221319</v>
      </c>
      <c r="D382" s="1">
        <v>66</v>
      </c>
      <c r="E382" s="1">
        <v>66</v>
      </c>
      <c r="F382" s="1">
        <v>66</v>
      </c>
      <c r="G382" s="1"/>
    </row>
    <row r="383" spans="1:7" ht="15" customHeight="1">
      <c r="A383" s="1">
        <v>380</v>
      </c>
      <c r="B383" s="1" t="str">
        <f t="shared" si="12"/>
        <v>202301</v>
      </c>
      <c r="C383" s="1" t="str">
        <f>"3411221320"</f>
        <v>3411221320</v>
      </c>
      <c r="D383" s="1">
        <v>0</v>
      </c>
      <c r="E383" s="1">
        <v>0</v>
      </c>
      <c r="F383" s="1" t="s">
        <v>7</v>
      </c>
      <c r="G383" s="1"/>
    </row>
    <row r="384" spans="1:7" ht="15" customHeight="1">
      <c r="A384" s="1">
        <v>381</v>
      </c>
      <c r="B384" s="1" t="str">
        <f t="shared" si="12"/>
        <v>202301</v>
      </c>
      <c r="C384" s="1" t="str">
        <f>"3411221321"</f>
        <v>3411221321</v>
      </c>
      <c r="D384" s="1">
        <v>77.5</v>
      </c>
      <c r="E384" s="1">
        <v>64</v>
      </c>
      <c r="F384" s="1">
        <v>72.099999999999994</v>
      </c>
      <c r="G384" s="1"/>
    </row>
    <row r="385" spans="1:7" ht="15" customHeight="1">
      <c r="A385" s="1">
        <v>382</v>
      </c>
      <c r="B385" s="1" t="str">
        <f t="shared" si="12"/>
        <v>202301</v>
      </c>
      <c r="C385" s="1" t="str">
        <f>"3411221322"</f>
        <v>3411221322</v>
      </c>
      <c r="D385" s="1">
        <v>73.5</v>
      </c>
      <c r="E385" s="1">
        <v>77</v>
      </c>
      <c r="F385" s="1">
        <v>74.900000000000006</v>
      </c>
      <c r="G385" s="1"/>
    </row>
    <row r="386" spans="1:7" ht="15" customHeight="1">
      <c r="A386" s="1">
        <v>383</v>
      </c>
      <c r="B386" s="1" t="str">
        <f t="shared" si="12"/>
        <v>202301</v>
      </c>
      <c r="C386" s="1" t="str">
        <f>"3411221323"</f>
        <v>3411221323</v>
      </c>
      <c r="D386" s="1">
        <v>68</v>
      </c>
      <c r="E386" s="1">
        <v>76</v>
      </c>
      <c r="F386" s="1">
        <v>71.2</v>
      </c>
      <c r="G386" s="1"/>
    </row>
    <row r="387" spans="1:7" ht="15" customHeight="1">
      <c r="A387" s="1">
        <v>384</v>
      </c>
      <c r="B387" s="1" t="str">
        <f t="shared" si="12"/>
        <v>202301</v>
      </c>
      <c r="C387" s="1" t="str">
        <f>"3411221324"</f>
        <v>3411221324</v>
      </c>
      <c r="D387" s="1">
        <v>0</v>
      </c>
      <c r="E387" s="1">
        <v>0</v>
      </c>
      <c r="F387" s="1" t="s">
        <v>7</v>
      </c>
      <c r="G387" s="1"/>
    </row>
    <row r="388" spans="1:7" ht="15" customHeight="1">
      <c r="A388" s="1">
        <v>385</v>
      </c>
      <c r="B388" s="1" t="str">
        <f t="shared" si="12"/>
        <v>202301</v>
      </c>
      <c r="C388" s="1" t="str">
        <f>"3411221325"</f>
        <v>3411221325</v>
      </c>
      <c r="D388" s="1">
        <v>60</v>
      </c>
      <c r="E388" s="1">
        <v>67</v>
      </c>
      <c r="F388" s="1">
        <v>62.8</v>
      </c>
      <c r="G388" s="1"/>
    </row>
    <row r="389" spans="1:7" ht="15" customHeight="1">
      <c r="A389" s="1">
        <v>386</v>
      </c>
      <c r="B389" s="1" t="str">
        <f t="shared" si="12"/>
        <v>202301</v>
      </c>
      <c r="C389" s="1" t="str">
        <f>"3411221326"</f>
        <v>3411221326</v>
      </c>
      <c r="D389" s="1">
        <v>0</v>
      </c>
      <c r="E389" s="1">
        <v>0</v>
      </c>
      <c r="F389" s="1" t="s">
        <v>7</v>
      </c>
      <c r="G389" s="1"/>
    </row>
    <row r="390" spans="1:7" ht="15" customHeight="1">
      <c r="A390" s="1">
        <v>387</v>
      </c>
      <c r="B390" s="1" t="str">
        <f t="shared" si="12"/>
        <v>202301</v>
      </c>
      <c r="C390" s="1" t="str">
        <f>"3411221327"</f>
        <v>3411221327</v>
      </c>
      <c r="D390" s="1">
        <v>68.5</v>
      </c>
      <c r="E390" s="1">
        <v>61</v>
      </c>
      <c r="F390" s="1">
        <v>65.5</v>
      </c>
      <c r="G390" s="1"/>
    </row>
    <row r="391" spans="1:7" ht="15" customHeight="1">
      <c r="A391" s="1">
        <v>388</v>
      </c>
      <c r="B391" s="1">
        <v>202302</v>
      </c>
      <c r="C391" s="1" t="str">
        <f>"3411221328"</f>
        <v>3411221328</v>
      </c>
      <c r="D391" s="1">
        <v>68.5</v>
      </c>
      <c r="E391" s="1">
        <v>72</v>
      </c>
      <c r="F391" s="1">
        <v>69.900000000000006</v>
      </c>
      <c r="G391" s="1"/>
    </row>
    <row r="392" spans="1:7" ht="15" customHeight="1">
      <c r="A392" s="1">
        <v>389</v>
      </c>
      <c r="B392" s="1">
        <v>202302</v>
      </c>
      <c r="C392" s="1" t="str">
        <f>"3411221329"</f>
        <v>3411221329</v>
      </c>
      <c r="D392" s="1">
        <v>68</v>
      </c>
      <c r="E392" s="1">
        <v>82</v>
      </c>
      <c r="F392" s="1">
        <v>73.599999999999994</v>
      </c>
      <c r="G392" s="1"/>
    </row>
    <row r="393" spans="1:7" ht="15" customHeight="1">
      <c r="A393" s="1">
        <v>390</v>
      </c>
      <c r="B393" s="1">
        <v>202302</v>
      </c>
      <c r="C393" s="1" t="str">
        <f>"3411221330"</f>
        <v>3411221330</v>
      </c>
      <c r="D393" s="1">
        <v>70.5</v>
      </c>
      <c r="E393" s="1">
        <v>82</v>
      </c>
      <c r="F393" s="1">
        <v>75.099999999999994</v>
      </c>
      <c r="G393" s="1"/>
    </row>
    <row r="394" spans="1:7" ht="15" customHeight="1">
      <c r="A394" s="1">
        <v>391</v>
      </c>
      <c r="B394" s="1">
        <v>202302</v>
      </c>
      <c r="C394" s="1" t="str">
        <f>"3411221401"</f>
        <v>3411221401</v>
      </c>
      <c r="D394" s="1">
        <v>62</v>
      </c>
      <c r="E394" s="1">
        <v>62</v>
      </c>
      <c r="F394" s="1">
        <v>62</v>
      </c>
      <c r="G394" s="1"/>
    </row>
    <row r="395" spans="1:7" ht="15" customHeight="1">
      <c r="A395" s="1">
        <v>392</v>
      </c>
      <c r="B395" s="1">
        <v>202302</v>
      </c>
      <c r="C395" s="1" t="str">
        <f>"3411221402"</f>
        <v>3411221402</v>
      </c>
      <c r="D395" s="1">
        <v>60.5</v>
      </c>
      <c r="E395" s="1">
        <v>66</v>
      </c>
      <c r="F395" s="1">
        <v>62.7</v>
      </c>
      <c r="G395" s="1"/>
    </row>
    <row r="396" spans="1:7" ht="15" customHeight="1">
      <c r="A396" s="1">
        <v>393</v>
      </c>
      <c r="B396" s="1">
        <v>202302</v>
      </c>
      <c r="C396" s="1" t="str">
        <f>"3411221403"</f>
        <v>3411221403</v>
      </c>
      <c r="D396" s="1">
        <v>71.5</v>
      </c>
      <c r="E396" s="1">
        <v>65</v>
      </c>
      <c r="F396" s="1">
        <v>68.900000000000006</v>
      </c>
      <c r="G396" s="1"/>
    </row>
    <row r="397" spans="1:7" ht="15" customHeight="1">
      <c r="A397" s="1">
        <v>394</v>
      </c>
      <c r="B397" s="1">
        <v>202302</v>
      </c>
      <c r="C397" s="1" t="str">
        <f>"3411221404"</f>
        <v>3411221404</v>
      </c>
      <c r="D397" s="1">
        <v>68</v>
      </c>
      <c r="E397" s="1">
        <v>78</v>
      </c>
      <c r="F397" s="1">
        <v>72</v>
      </c>
      <c r="G397" s="1"/>
    </row>
    <row r="398" spans="1:7" ht="15" customHeight="1">
      <c r="A398" s="1">
        <v>395</v>
      </c>
      <c r="B398" s="1">
        <v>202302</v>
      </c>
      <c r="C398" s="1" t="str">
        <f>"3411221405"</f>
        <v>3411221405</v>
      </c>
      <c r="D398" s="1">
        <v>62.5</v>
      </c>
      <c r="E398" s="1">
        <v>75</v>
      </c>
      <c r="F398" s="1">
        <v>67.5</v>
      </c>
      <c r="G398" s="1"/>
    </row>
    <row r="399" spans="1:7" ht="15" customHeight="1">
      <c r="A399" s="1">
        <v>396</v>
      </c>
      <c r="B399" s="1">
        <v>202302</v>
      </c>
      <c r="C399" s="1" t="str">
        <f>"3411221406"</f>
        <v>3411221406</v>
      </c>
      <c r="D399" s="1">
        <v>0</v>
      </c>
      <c r="E399" s="1">
        <v>0</v>
      </c>
      <c r="F399" s="1" t="s">
        <v>7</v>
      </c>
      <c r="G399" s="1"/>
    </row>
    <row r="400" spans="1:7" ht="15" customHeight="1">
      <c r="A400" s="1">
        <v>397</v>
      </c>
      <c r="B400" s="1">
        <v>202302</v>
      </c>
      <c r="C400" s="1" t="str">
        <f>"3411221407"</f>
        <v>3411221407</v>
      </c>
      <c r="D400" s="1">
        <v>64.5</v>
      </c>
      <c r="E400" s="1">
        <v>59</v>
      </c>
      <c r="F400" s="1">
        <v>62.3</v>
      </c>
      <c r="G400" s="1"/>
    </row>
    <row r="401" spans="1:7" ht="15" customHeight="1">
      <c r="A401" s="1">
        <v>398</v>
      </c>
      <c r="B401" s="1">
        <v>202302</v>
      </c>
      <c r="C401" s="1" t="str">
        <f>"3411221408"</f>
        <v>3411221408</v>
      </c>
      <c r="D401" s="1">
        <v>72</v>
      </c>
      <c r="E401" s="1">
        <v>77</v>
      </c>
      <c r="F401" s="1">
        <v>74</v>
      </c>
      <c r="G401" s="1"/>
    </row>
    <row r="402" spans="1:7" ht="15" customHeight="1">
      <c r="A402" s="1">
        <v>399</v>
      </c>
      <c r="B402" s="1">
        <v>202302</v>
      </c>
      <c r="C402" s="1" t="str">
        <f>"3411221409"</f>
        <v>3411221409</v>
      </c>
      <c r="D402" s="1">
        <v>0</v>
      </c>
      <c r="E402" s="1">
        <v>0</v>
      </c>
      <c r="F402" s="1" t="s">
        <v>7</v>
      </c>
      <c r="G402" s="1"/>
    </row>
    <row r="403" spans="1:7" ht="15" customHeight="1">
      <c r="A403" s="1">
        <v>400</v>
      </c>
      <c r="B403" s="1">
        <v>202302</v>
      </c>
      <c r="C403" s="1" t="str">
        <f>"3411221410"</f>
        <v>3411221410</v>
      </c>
      <c r="D403" s="1">
        <v>66.5</v>
      </c>
      <c r="E403" s="1">
        <v>66</v>
      </c>
      <c r="F403" s="1">
        <v>66.3</v>
      </c>
      <c r="G403" s="1"/>
    </row>
    <row r="404" spans="1:7" ht="15" customHeight="1">
      <c r="A404" s="1">
        <v>401</v>
      </c>
      <c r="B404" s="1">
        <v>202302</v>
      </c>
      <c r="C404" s="1" t="str">
        <f>"3411221411"</f>
        <v>3411221411</v>
      </c>
      <c r="D404" s="1">
        <v>65</v>
      </c>
      <c r="E404" s="1">
        <v>67</v>
      </c>
      <c r="F404" s="1">
        <v>65.8</v>
      </c>
      <c r="G404" s="1"/>
    </row>
    <row r="405" spans="1:7" ht="15" customHeight="1">
      <c r="A405" s="1">
        <v>402</v>
      </c>
      <c r="B405" s="1">
        <v>202302</v>
      </c>
      <c r="C405" s="1" t="str">
        <f>"3411221412"</f>
        <v>3411221412</v>
      </c>
      <c r="D405" s="1">
        <v>70.5</v>
      </c>
      <c r="E405" s="1">
        <v>82</v>
      </c>
      <c r="F405" s="1">
        <v>75.099999999999994</v>
      </c>
      <c r="G405" s="1"/>
    </row>
    <row r="406" spans="1:7" ht="15" customHeight="1">
      <c r="A406" s="1">
        <v>403</v>
      </c>
      <c r="B406" s="1">
        <v>202302</v>
      </c>
      <c r="C406" s="1" t="str">
        <f>"3411221413"</f>
        <v>3411221413</v>
      </c>
      <c r="D406" s="1">
        <v>77</v>
      </c>
      <c r="E406" s="1">
        <v>80</v>
      </c>
      <c r="F406" s="1">
        <v>78.199999999999989</v>
      </c>
      <c r="G406" s="1"/>
    </row>
    <row r="407" spans="1:7" ht="15" customHeight="1">
      <c r="A407" s="1">
        <v>404</v>
      </c>
      <c r="B407" s="1">
        <v>202302</v>
      </c>
      <c r="C407" s="1" t="str">
        <f>"3411221414"</f>
        <v>3411221414</v>
      </c>
      <c r="D407" s="1">
        <v>62.5</v>
      </c>
      <c r="E407" s="1">
        <v>50</v>
      </c>
      <c r="F407" s="1">
        <v>57.5</v>
      </c>
      <c r="G407" s="1"/>
    </row>
    <row r="408" spans="1:7" ht="15" customHeight="1">
      <c r="A408" s="1">
        <v>405</v>
      </c>
      <c r="B408" s="1">
        <v>202302</v>
      </c>
      <c r="C408" s="1" t="str">
        <f>"3411221415"</f>
        <v>3411221415</v>
      </c>
      <c r="D408" s="1">
        <v>70</v>
      </c>
      <c r="E408" s="1">
        <v>77</v>
      </c>
      <c r="F408" s="1">
        <v>72.8</v>
      </c>
      <c r="G408" s="1"/>
    </row>
    <row r="409" spans="1:7" ht="15" customHeight="1">
      <c r="A409" s="1">
        <v>406</v>
      </c>
      <c r="B409" s="1">
        <v>202302</v>
      </c>
      <c r="C409" s="1" t="str">
        <f>"3411221416"</f>
        <v>3411221416</v>
      </c>
      <c r="D409" s="1">
        <v>66.5</v>
      </c>
      <c r="E409" s="1">
        <v>71</v>
      </c>
      <c r="F409" s="1">
        <v>68.3</v>
      </c>
      <c r="G409" s="1"/>
    </row>
    <row r="410" spans="1:7" ht="15" customHeight="1">
      <c r="A410" s="1">
        <v>407</v>
      </c>
      <c r="B410" s="1">
        <v>202302</v>
      </c>
      <c r="C410" s="1" t="str">
        <f>"3411221417"</f>
        <v>3411221417</v>
      </c>
      <c r="D410" s="1">
        <v>68</v>
      </c>
      <c r="E410" s="1">
        <v>66</v>
      </c>
      <c r="F410" s="1">
        <v>67.2</v>
      </c>
      <c r="G410" s="1"/>
    </row>
    <row r="411" spans="1:7" ht="15" customHeight="1">
      <c r="A411" s="1">
        <v>408</v>
      </c>
      <c r="B411" s="1">
        <v>202302</v>
      </c>
      <c r="C411" s="1" t="str">
        <f>"3411221418"</f>
        <v>3411221418</v>
      </c>
      <c r="D411" s="1">
        <v>52</v>
      </c>
      <c r="E411" s="1">
        <v>44</v>
      </c>
      <c r="F411" s="1">
        <v>48.8</v>
      </c>
      <c r="G411" s="1"/>
    </row>
    <row r="412" spans="1:7" ht="15" customHeight="1">
      <c r="A412" s="1">
        <v>409</v>
      </c>
      <c r="B412" s="1">
        <v>202302</v>
      </c>
      <c r="C412" s="1" t="str">
        <f>"3411221419"</f>
        <v>3411221419</v>
      </c>
      <c r="D412" s="1">
        <v>53.5</v>
      </c>
      <c r="E412" s="1">
        <v>50</v>
      </c>
      <c r="F412" s="1">
        <v>52.1</v>
      </c>
      <c r="G412" s="1"/>
    </row>
    <row r="413" spans="1:7" ht="15" customHeight="1">
      <c r="A413" s="1">
        <v>410</v>
      </c>
      <c r="B413" s="1">
        <v>202302</v>
      </c>
      <c r="C413" s="1" t="str">
        <f>"3411221420"</f>
        <v>3411221420</v>
      </c>
      <c r="D413" s="1">
        <v>54</v>
      </c>
      <c r="E413" s="1">
        <v>35</v>
      </c>
      <c r="F413" s="1">
        <v>46.4</v>
      </c>
      <c r="G413" s="1"/>
    </row>
    <row r="414" spans="1:7" ht="15" customHeight="1">
      <c r="A414" s="1">
        <v>411</v>
      </c>
      <c r="B414" s="1">
        <v>202302</v>
      </c>
      <c r="C414" s="1" t="str">
        <f>"3411221421"</f>
        <v>3411221421</v>
      </c>
      <c r="D414" s="1">
        <v>60</v>
      </c>
      <c r="E414" s="1">
        <v>58</v>
      </c>
      <c r="F414" s="1">
        <v>59.2</v>
      </c>
      <c r="G414" s="1"/>
    </row>
    <row r="415" spans="1:7" ht="15" customHeight="1">
      <c r="A415" s="1">
        <v>412</v>
      </c>
      <c r="B415" s="1">
        <v>202302</v>
      </c>
      <c r="C415" s="1" t="str">
        <f>"3411221422"</f>
        <v>3411221422</v>
      </c>
      <c r="D415" s="1">
        <v>57.5</v>
      </c>
      <c r="E415" s="1">
        <v>49</v>
      </c>
      <c r="F415" s="1">
        <v>54.1</v>
      </c>
      <c r="G415" s="1"/>
    </row>
    <row r="416" spans="1:7" ht="15" customHeight="1">
      <c r="A416" s="1">
        <v>413</v>
      </c>
      <c r="B416" s="1">
        <v>202302</v>
      </c>
      <c r="C416" s="1" t="str">
        <f>"3411221423"</f>
        <v>3411221423</v>
      </c>
      <c r="D416" s="1">
        <v>0</v>
      </c>
      <c r="E416" s="1">
        <v>0</v>
      </c>
      <c r="F416" s="1" t="s">
        <v>7</v>
      </c>
      <c r="G416" s="1"/>
    </row>
    <row r="417" spans="1:7" ht="15" customHeight="1">
      <c r="A417" s="1">
        <v>414</v>
      </c>
      <c r="B417" s="1">
        <v>202302</v>
      </c>
      <c r="C417" s="1" t="str">
        <f>"3411221424"</f>
        <v>3411221424</v>
      </c>
      <c r="D417" s="1">
        <v>68</v>
      </c>
      <c r="E417" s="1">
        <v>82</v>
      </c>
      <c r="F417" s="1">
        <v>73.599999999999994</v>
      </c>
      <c r="G417" s="1"/>
    </row>
    <row r="418" spans="1:7" ht="15" customHeight="1">
      <c r="A418" s="1">
        <v>415</v>
      </c>
      <c r="B418" s="1">
        <v>202302</v>
      </c>
      <c r="C418" s="1" t="str">
        <f>"3411221425"</f>
        <v>3411221425</v>
      </c>
      <c r="D418" s="1">
        <v>71.5</v>
      </c>
      <c r="E418" s="1">
        <v>74</v>
      </c>
      <c r="F418" s="1">
        <v>72.5</v>
      </c>
      <c r="G418" s="1"/>
    </row>
    <row r="419" spans="1:7" ht="15" customHeight="1">
      <c r="A419" s="1">
        <v>416</v>
      </c>
      <c r="B419" s="1">
        <v>202302</v>
      </c>
      <c r="C419" s="1" t="str">
        <f>"3411221426"</f>
        <v>3411221426</v>
      </c>
      <c r="D419" s="1">
        <v>69</v>
      </c>
      <c r="E419" s="1">
        <v>55</v>
      </c>
      <c r="F419" s="1">
        <v>63.4</v>
      </c>
      <c r="G419" s="1"/>
    </row>
    <row r="420" spans="1:7" ht="15" customHeight="1">
      <c r="A420" s="1">
        <v>417</v>
      </c>
      <c r="B420" s="1">
        <v>202302</v>
      </c>
      <c r="C420" s="1" t="str">
        <f>"3411221427"</f>
        <v>3411221427</v>
      </c>
      <c r="D420" s="1">
        <v>0</v>
      </c>
      <c r="E420" s="1">
        <v>0</v>
      </c>
      <c r="F420" s="1" t="s">
        <v>7</v>
      </c>
      <c r="G420" s="1"/>
    </row>
    <row r="421" spans="1:7" ht="15" customHeight="1">
      <c r="A421" s="1">
        <v>418</v>
      </c>
      <c r="B421" s="1">
        <v>202302</v>
      </c>
      <c r="C421" s="1" t="str">
        <f>"3411221428"</f>
        <v>3411221428</v>
      </c>
      <c r="D421" s="1">
        <v>70.5</v>
      </c>
      <c r="E421" s="1">
        <v>78</v>
      </c>
      <c r="F421" s="1">
        <v>73.5</v>
      </c>
      <c r="G421" s="1"/>
    </row>
    <row r="422" spans="1:7" ht="15" customHeight="1">
      <c r="A422" s="1">
        <v>419</v>
      </c>
      <c r="B422" s="1">
        <v>202302</v>
      </c>
      <c r="C422" s="1" t="str">
        <f>"3411221429"</f>
        <v>3411221429</v>
      </c>
      <c r="D422" s="1">
        <v>69</v>
      </c>
      <c r="E422" s="1">
        <v>67</v>
      </c>
      <c r="F422" s="1">
        <v>68.2</v>
      </c>
      <c r="G422" s="1"/>
    </row>
    <row r="423" spans="1:7" ht="15" customHeight="1">
      <c r="A423" s="1">
        <v>420</v>
      </c>
      <c r="B423" s="1">
        <v>202302</v>
      </c>
      <c r="C423" s="1" t="str">
        <f>"3411221430"</f>
        <v>3411221430</v>
      </c>
      <c r="D423" s="1">
        <v>63</v>
      </c>
      <c r="E423" s="1">
        <v>50</v>
      </c>
      <c r="F423" s="1">
        <v>57.8</v>
      </c>
      <c r="G423" s="1"/>
    </row>
    <row r="424" spans="1:7" ht="15" customHeight="1">
      <c r="A424" s="1">
        <v>421</v>
      </c>
      <c r="B424" s="1">
        <v>202302</v>
      </c>
      <c r="C424" s="1" t="str">
        <f>"3411221501"</f>
        <v>3411221501</v>
      </c>
      <c r="D424" s="1">
        <v>0</v>
      </c>
      <c r="E424" s="1">
        <v>0</v>
      </c>
      <c r="F424" s="1" t="s">
        <v>7</v>
      </c>
      <c r="G424" s="1"/>
    </row>
    <row r="425" spans="1:7" ht="15" customHeight="1">
      <c r="A425" s="1">
        <v>422</v>
      </c>
      <c r="B425" s="1">
        <v>202302</v>
      </c>
      <c r="C425" s="1" t="str">
        <f>"3411221502"</f>
        <v>3411221502</v>
      </c>
      <c r="D425" s="1">
        <v>58</v>
      </c>
      <c r="E425" s="1">
        <v>60</v>
      </c>
      <c r="F425" s="1">
        <v>58.8</v>
      </c>
      <c r="G425" s="1"/>
    </row>
    <row r="426" spans="1:7" ht="15" customHeight="1">
      <c r="A426" s="1">
        <v>423</v>
      </c>
      <c r="B426" s="1">
        <v>202302</v>
      </c>
      <c r="C426" s="1" t="str">
        <f>"3411221503"</f>
        <v>3411221503</v>
      </c>
      <c r="D426" s="1">
        <v>68.5</v>
      </c>
      <c r="E426" s="1">
        <v>65</v>
      </c>
      <c r="F426" s="1">
        <v>67.099999999999994</v>
      </c>
      <c r="G426" s="1"/>
    </row>
    <row r="427" spans="1:7" ht="15" customHeight="1">
      <c r="A427" s="1">
        <v>424</v>
      </c>
      <c r="B427" s="1">
        <v>202302</v>
      </c>
      <c r="C427" s="1" t="str">
        <f>"3411221504"</f>
        <v>3411221504</v>
      </c>
      <c r="D427" s="1">
        <v>69.5</v>
      </c>
      <c r="E427" s="1">
        <v>80</v>
      </c>
      <c r="F427" s="1">
        <v>73.699999999999989</v>
      </c>
      <c r="G427" s="1"/>
    </row>
    <row r="428" spans="1:7" ht="15" customHeight="1">
      <c r="A428" s="1">
        <v>425</v>
      </c>
      <c r="B428" s="1">
        <v>202302</v>
      </c>
      <c r="C428" s="1" t="str">
        <f>"3411221505"</f>
        <v>3411221505</v>
      </c>
      <c r="D428" s="1">
        <v>66</v>
      </c>
      <c r="E428" s="1">
        <v>65</v>
      </c>
      <c r="F428" s="1">
        <v>65.599999999999994</v>
      </c>
      <c r="G428" s="1"/>
    </row>
    <row r="429" spans="1:7" ht="15" customHeight="1">
      <c r="A429" s="1">
        <v>426</v>
      </c>
      <c r="B429" s="1">
        <v>202302</v>
      </c>
      <c r="C429" s="1" t="str">
        <f>"3411221506"</f>
        <v>3411221506</v>
      </c>
      <c r="D429" s="1">
        <v>63</v>
      </c>
      <c r="E429" s="1">
        <v>58</v>
      </c>
      <c r="F429" s="1">
        <v>61</v>
      </c>
      <c r="G429" s="1"/>
    </row>
    <row r="430" spans="1:7" ht="15" customHeight="1">
      <c r="A430" s="1">
        <v>427</v>
      </c>
      <c r="B430" s="1">
        <v>202302</v>
      </c>
      <c r="C430" s="1" t="str">
        <f>"3411221507"</f>
        <v>3411221507</v>
      </c>
      <c r="D430" s="1">
        <v>50</v>
      </c>
      <c r="E430" s="1">
        <v>46</v>
      </c>
      <c r="F430" s="1">
        <v>48.400000000000006</v>
      </c>
      <c r="G430" s="1"/>
    </row>
    <row r="431" spans="1:7" ht="15" customHeight="1">
      <c r="A431" s="1">
        <v>428</v>
      </c>
      <c r="B431" s="1">
        <v>202302</v>
      </c>
      <c r="C431" s="1" t="str">
        <f>"3411221508"</f>
        <v>3411221508</v>
      </c>
      <c r="D431" s="1">
        <v>67</v>
      </c>
      <c r="E431" s="1">
        <v>74</v>
      </c>
      <c r="F431" s="1">
        <v>69.8</v>
      </c>
      <c r="G431" s="1"/>
    </row>
    <row r="432" spans="1:7" ht="15" customHeight="1">
      <c r="A432" s="1">
        <v>429</v>
      </c>
      <c r="B432" s="1">
        <v>202302</v>
      </c>
      <c r="C432" s="1" t="str">
        <f>"3411221509"</f>
        <v>3411221509</v>
      </c>
      <c r="D432" s="1">
        <v>53</v>
      </c>
      <c r="E432" s="1">
        <v>45</v>
      </c>
      <c r="F432" s="1">
        <v>49.8</v>
      </c>
      <c r="G432" s="1"/>
    </row>
    <row r="433" spans="1:7" ht="15" customHeight="1">
      <c r="A433" s="1">
        <v>430</v>
      </c>
      <c r="B433" s="1">
        <v>202302</v>
      </c>
      <c r="C433" s="1" t="str">
        <f>"3411221510"</f>
        <v>3411221510</v>
      </c>
      <c r="D433" s="1">
        <v>57</v>
      </c>
      <c r="E433" s="1">
        <v>46</v>
      </c>
      <c r="F433" s="1">
        <v>52.599999999999994</v>
      </c>
      <c r="G433" s="1"/>
    </row>
    <row r="434" spans="1:7" ht="15" customHeight="1">
      <c r="A434" s="1">
        <v>431</v>
      </c>
      <c r="B434" s="1">
        <v>202302</v>
      </c>
      <c r="C434" s="1" t="str">
        <f>"3411221511"</f>
        <v>3411221511</v>
      </c>
      <c r="D434" s="1">
        <v>71.5</v>
      </c>
      <c r="E434" s="1">
        <v>61</v>
      </c>
      <c r="F434" s="1">
        <v>67.3</v>
      </c>
      <c r="G434" s="1"/>
    </row>
    <row r="435" spans="1:7" ht="15" customHeight="1">
      <c r="A435" s="1">
        <v>432</v>
      </c>
      <c r="B435" s="1">
        <v>202302</v>
      </c>
      <c r="C435" s="1" t="str">
        <f>"3411221512"</f>
        <v>3411221512</v>
      </c>
      <c r="D435" s="1">
        <v>60</v>
      </c>
      <c r="E435" s="1">
        <v>48</v>
      </c>
      <c r="F435" s="1">
        <v>55.2</v>
      </c>
      <c r="G435" s="1"/>
    </row>
    <row r="436" spans="1:7" ht="15" customHeight="1">
      <c r="A436" s="1">
        <v>433</v>
      </c>
      <c r="B436" s="1">
        <v>202302</v>
      </c>
      <c r="C436" s="1" t="str">
        <f>"3411221513"</f>
        <v>3411221513</v>
      </c>
      <c r="D436" s="1">
        <v>0</v>
      </c>
      <c r="E436" s="1">
        <v>0</v>
      </c>
      <c r="F436" s="1" t="s">
        <v>7</v>
      </c>
      <c r="G436" s="1"/>
    </row>
    <row r="437" spans="1:7" ht="15" customHeight="1">
      <c r="A437" s="1">
        <v>434</v>
      </c>
      <c r="B437" s="1">
        <v>202302</v>
      </c>
      <c r="C437" s="1" t="str">
        <f>"3411221514"</f>
        <v>3411221514</v>
      </c>
      <c r="D437" s="1">
        <v>73</v>
      </c>
      <c r="E437" s="1">
        <v>76</v>
      </c>
      <c r="F437" s="1">
        <v>74.2</v>
      </c>
      <c r="G437" s="1"/>
    </row>
    <row r="438" spans="1:7" ht="15" customHeight="1">
      <c r="A438" s="1">
        <v>435</v>
      </c>
      <c r="B438" s="1">
        <v>202302</v>
      </c>
      <c r="C438" s="1" t="str">
        <f>"3411221515"</f>
        <v>3411221515</v>
      </c>
      <c r="D438" s="1">
        <v>59</v>
      </c>
      <c r="E438" s="1">
        <v>59</v>
      </c>
      <c r="F438" s="1">
        <v>59</v>
      </c>
      <c r="G438" s="1"/>
    </row>
    <row r="439" spans="1:7" ht="15" customHeight="1">
      <c r="A439" s="1">
        <v>436</v>
      </c>
      <c r="B439" s="1">
        <v>202302</v>
      </c>
      <c r="C439" s="1" t="str">
        <f>"3411221516"</f>
        <v>3411221516</v>
      </c>
      <c r="D439" s="1">
        <v>75</v>
      </c>
      <c r="E439" s="1">
        <v>86</v>
      </c>
      <c r="F439" s="1">
        <v>79.400000000000006</v>
      </c>
      <c r="G439" s="1"/>
    </row>
    <row r="440" spans="1:7" ht="15" customHeight="1">
      <c r="A440" s="1">
        <v>437</v>
      </c>
      <c r="B440" s="1">
        <v>202302</v>
      </c>
      <c r="C440" s="1" t="str">
        <f>"3411221517"</f>
        <v>3411221517</v>
      </c>
      <c r="D440" s="1">
        <v>65</v>
      </c>
      <c r="E440" s="1">
        <v>67</v>
      </c>
      <c r="F440" s="1">
        <v>65.8</v>
      </c>
      <c r="G440" s="1"/>
    </row>
    <row r="441" spans="1:7" ht="15" customHeight="1">
      <c r="A441" s="1">
        <v>438</v>
      </c>
      <c r="B441" s="1">
        <v>202302</v>
      </c>
      <c r="C441" s="1" t="str">
        <f>"3411221518"</f>
        <v>3411221518</v>
      </c>
      <c r="D441" s="1">
        <v>50</v>
      </c>
      <c r="E441" s="1">
        <v>42</v>
      </c>
      <c r="F441" s="1">
        <v>46.8</v>
      </c>
      <c r="G441" s="1"/>
    </row>
    <row r="442" spans="1:7" ht="15" customHeight="1">
      <c r="A442" s="1">
        <v>439</v>
      </c>
      <c r="B442" s="1">
        <v>202302</v>
      </c>
      <c r="C442" s="1" t="str">
        <f>"3411221519"</f>
        <v>3411221519</v>
      </c>
      <c r="D442" s="1">
        <v>69.5</v>
      </c>
      <c r="E442" s="1">
        <v>77</v>
      </c>
      <c r="F442" s="1">
        <v>72.5</v>
      </c>
      <c r="G442" s="1"/>
    </row>
    <row r="443" spans="1:7" ht="15" customHeight="1">
      <c r="A443" s="1">
        <v>440</v>
      </c>
      <c r="B443" s="1">
        <v>202302</v>
      </c>
      <c r="C443" s="1" t="str">
        <f>"3411221520"</f>
        <v>3411221520</v>
      </c>
      <c r="D443" s="1">
        <v>63.5</v>
      </c>
      <c r="E443" s="1">
        <v>68</v>
      </c>
      <c r="F443" s="1">
        <v>65.300000000000011</v>
      </c>
      <c r="G443" s="1"/>
    </row>
    <row r="444" spans="1:7" ht="15" customHeight="1">
      <c r="A444" s="1">
        <v>441</v>
      </c>
      <c r="B444" s="1">
        <v>202302</v>
      </c>
      <c r="C444" s="1" t="str">
        <f>"3411221521"</f>
        <v>3411221521</v>
      </c>
      <c r="D444" s="1">
        <v>66.5</v>
      </c>
      <c r="E444" s="1">
        <v>49</v>
      </c>
      <c r="F444" s="1">
        <v>59.5</v>
      </c>
      <c r="G444" s="1"/>
    </row>
    <row r="445" spans="1:7" ht="15" customHeight="1">
      <c r="A445" s="1">
        <v>442</v>
      </c>
      <c r="B445" s="1">
        <v>202302</v>
      </c>
      <c r="C445" s="1" t="str">
        <f>"3411221522"</f>
        <v>3411221522</v>
      </c>
      <c r="D445" s="1">
        <v>70.5</v>
      </c>
      <c r="E445" s="1">
        <v>60</v>
      </c>
      <c r="F445" s="1">
        <v>66.3</v>
      </c>
      <c r="G445" s="1"/>
    </row>
    <row r="446" spans="1:7" ht="15" customHeight="1">
      <c r="A446" s="1">
        <v>443</v>
      </c>
      <c r="B446" s="1">
        <v>202302</v>
      </c>
      <c r="C446" s="1" t="str">
        <f>"3411221523"</f>
        <v>3411221523</v>
      </c>
      <c r="D446" s="1">
        <v>64.5</v>
      </c>
      <c r="E446" s="1">
        <v>64</v>
      </c>
      <c r="F446" s="1">
        <v>64.3</v>
      </c>
      <c r="G446" s="1"/>
    </row>
    <row r="447" spans="1:7" ht="15" customHeight="1">
      <c r="A447" s="1">
        <v>444</v>
      </c>
      <c r="B447" s="1">
        <v>202302</v>
      </c>
      <c r="C447" s="1" t="str">
        <f>"3411221524"</f>
        <v>3411221524</v>
      </c>
      <c r="D447" s="1">
        <v>70.5</v>
      </c>
      <c r="E447" s="1">
        <v>64</v>
      </c>
      <c r="F447" s="1">
        <v>67.900000000000006</v>
      </c>
      <c r="G447" s="1"/>
    </row>
    <row r="448" spans="1:7" ht="15" customHeight="1">
      <c r="A448" s="1">
        <v>445</v>
      </c>
      <c r="B448" s="1">
        <v>202302</v>
      </c>
      <c r="C448" s="1" t="str">
        <f>"3411221525"</f>
        <v>3411221525</v>
      </c>
      <c r="D448" s="1">
        <v>0</v>
      </c>
      <c r="E448" s="1">
        <v>0</v>
      </c>
      <c r="F448" s="1" t="s">
        <v>7</v>
      </c>
      <c r="G448" s="1"/>
    </row>
    <row r="449" spans="1:7" ht="15" customHeight="1">
      <c r="A449" s="1">
        <v>446</v>
      </c>
      <c r="B449" s="1">
        <v>202302</v>
      </c>
      <c r="C449" s="1" t="str">
        <f>"3411221526"</f>
        <v>3411221526</v>
      </c>
      <c r="D449" s="1">
        <v>0</v>
      </c>
      <c r="E449" s="1">
        <v>0</v>
      </c>
      <c r="F449" s="1" t="s">
        <v>7</v>
      </c>
      <c r="G449" s="1"/>
    </row>
    <row r="450" spans="1:7" ht="15" customHeight="1">
      <c r="A450" s="1">
        <v>447</v>
      </c>
      <c r="B450" s="1">
        <v>202302</v>
      </c>
      <c r="C450" s="1" t="str">
        <f>"3411221527"</f>
        <v>3411221527</v>
      </c>
      <c r="D450" s="1">
        <v>62.5</v>
      </c>
      <c r="E450" s="1">
        <v>76</v>
      </c>
      <c r="F450" s="1">
        <v>67.900000000000006</v>
      </c>
      <c r="G450" s="1"/>
    </row>
    <row r="451" spans="1:7" ht="15" customHeight="1">
      <c r="A451" s="1">
        <v>448</v>
      </c>
      <c r="B451" s="1">
        <v>202302</v>
      </c>
      <c r="C451" s="1" t="str">
        <f>"3411221528"</f>
        <v>3411221528</v>
      </c>
      <c r="D451" s="1">
        <v>0</v>
      </c>
      <c r="E451" s="1">
        <v>0</v>
      </c>
      <c r="F451" s="1" t="s">
        <v>7</v>
      </c>
      <c r="G451" s="1"/>
    </row>
    <row r="452" spans="1:7" ht="15" customHeight="1">
      <c r="A452" s="1">
        <v>449</v>
      </c>
      <c r="B452" s="1">
        <v>202302</v>
      </c>
      <c r="C452" s="1" t="str">
        <f>"3411221529"</f>
        <v>3411221529</v>
      </c>
      <c r="D452" s="1">
        <v>0</v>
      </c>
      <c r="E452" s="1">
        <v>0</v>
      </c>
      <c r="F452" s="1" t="s">
        <v>7</v>
      </c>
      <c r="G452" s="1"/>
    </row>
    <row r="453" spans="1:7" ht="15" customHeight="1">
      <c r="A453" s="1">
        <v>450</v>
      </c>
      <c r="B453" s="1">
        <v>202302</v>
      </c>
      <c r="C453" s="1" t="str">
        <f>"3411221530"</f>
        <v>3411221530</v>
      </c>
      <c r="D453" s="1">
        <v>63.5</v>
      </c>
      <c r="E453" s="1">
        <v>52</v>
      </c>
      <c r="F453" s="1">
        <v>58.900000000000006</v>
      </c>
      <c r="G453" s="1"/>
    </row>
    <row r="454" spans="1:7" ht="15" customHeight="1">
      <c r="A454" s="1">
        <v>451</v>
      </c>
      <c r="B454" s="1">
        <v>202302</v>
      </c>
      <c r="C454" s="1" t="str">
        <f>"3411221601"</f>
        <v>3411221601</v>
      </c>
      <c r="D454" s="1">
        <v>57</v>
      </c>
      <c r="E454" s="1">
        <v>43</v>
      </c>
      <c r="F454" s="1">
        <v>51.399999999999991</v>
      </c>
      <c r="G454" s="1"/>
    </row>
    <row r="455" spans="1:7" ht="15" customHeight="1">
      <c r="A455" s="1">
        <v>452</v>
      </c>
      <c r="B455" s="1">
        <v>202302</v>
      </c>
      <c r="C455" s="1" t="str">
        <f>"3411221602"</f>
        <v>3411221602</v>
      </c>
      <c r="D455" s="1">
        <v>66.5</v>
      </c>
      <c r="E455" s="1">
        <v>82</v>
      </c>
      <c r="F455" s="1">
        <v>72.7</v>
      </c>
      <c r="G455" s="1"/>
    </row>
    <row r="456" spans="1:7" ht="15" customHeight="1">
      <c r="A456" s="1">
        <v>453</v>
      </c>
      <c r="B456" s="1">
        <v>202302</v>
      </c>
      <c r="C456" s="1" t="str">
        <f>"3411221603"</f>
        <v>3411221603</v>
      </c>
      <c r="D456" s="1">
        <v>72</v>
      </c>
      <c r="E456" s="1">
        <v>77</v>
      </c>
      <c r="F456" s="1">
        <v>74</v>
      </c>
      <c r="G456" s="1"/>
    </row>
    <row r="457" spans="1:7" ht="15" customHeight="1">
      <c r="A457" s="1">
        <v>454</v>
      </c>
      <c r="B457" s="1">
        <v>202302</v>
      </c>
      <c r="C457" s="1" t="str">
        <f>"3411221604"</f>
        <v>3411221604</v>
      </c>
      <c r="D457" s="1">
        <v>58</v>
      </c>
      <c r="E457" s="1">
        <v>60</v>
      </c>
      <c r="F457" s="1">
        <v>58.8</v>
      </c>
      <c r="G457" s="1"/>
    </row>
    <row r="458" spans="1:7" ht="15" customHeight="1">
      <c r="A458" s="1">
        <v>455</v>
      </c>
      <c r="B458" s="1">
        <v>202302</v>
      </c>
      <c r="C458" s="1" t="str">
        <f>"3411221605"</f>
        <v>3411221605</v>
      </c>
      <c r="D458" s="1">
        <v>0</v>
      </c>
      <c r="E458" s="1">
        <v>0</v>
      </c>
      <c r="F458" s="1" t="s">
        <v>7</v>
      </c>
      <c r="G458" s="1"/>
    </row>
    <row r="459" spans="1:7" ht="15" customHeight="1">
      <c r="A459" s="1">
        <v>456</v>
      </c>
      <c r="B459" s="1">
        <v>202302</v>
      </c>
      <c r="C459" s="1" t="str">
        <f>"3411221606"</f>
        <v>3411221606</v>
      </c>
      <c r="D459" s="1">
        <v>69.5</v>
      </c>
      <c r="E459" s="1">
        <v>70</v>
      </c>
      <c r="F459" s="1">
        <v>69.699999999999989</v>
      </c>
      <c r="G459" s="1"/>
    </row>
    <row r="460" spans="1:7" ht="15" customHeight="1">
      <c r="A460" s="1">
        <v>457</v>
      </c>
      <c r="B460" s="1">
        <v>202302</v>
      </c>
      <c r="C460" s="1" t="str">
        <f>"3411221607"</f>
        <v>3411221607</v>
      </c>
      <c r="D460" s="1">
        <v>69</v>
      </c>
      <c r="E460" s="1">
        <v>69</v>
      </c>
      <c r="F460" s="1">
        <v>69</v>
      </c>
      <c r="G460" s="1"/>
    </row>
    <row r="461" spans="1:7" ht="15" customHeight="1">
      <c r="A461" s="1">
        <v>458</v>
      </c>
      <c r="B461" s="1">
        <v>202302</v>
      </c>
      <c r="C461" s="1" t="str">
        <f>"3411221608"</f>
        <v>3411221608</v>
      </c>
      <c r="D461" s="1">
        <v>55</v>
      </c>
      <c r="E461" s="1">
        <v>55</v>
      </c>
      <c r="F461" s="1">
        <v>55</v>
      </c>
      <c r="G461" s="1"/>
    </row>
    <row r="462" spans="1:7" ht="15" customHeight="1">
      <c r="A462" s="1">
        <v>459</v>
      </c>
      <c r="B462" s="1">
        <v>202302</v>
      </c>
      <c r="C462" s="1" t="str">
        <f>"3411221609"</f>
        <v>3411221609</v>
      </c>
      <c r="D462" s="1">
        <v>0</v>
      </c>
      <c r="E462" s="1">
        <v>0</v>
      </c>
      <c r="F462" s="1" t="s">
        <v>7</v>
      </c>
      <c r="G462" s="1"/>
    </row>
    <row r="463" spans="1:7" ht="15" customHeight="1">
      <c r="A463" s="1">
        <v>460</v>
      </c>
      <c r="B463" s="1">
        <v>202302</v>
      </c>
      <c r="C463" s="1" t="str">
        <f>"3411221610"</f>
        <v>3411221610</v>
      </c>
      <c r="D463" s="1">
        <v>51.5</v>
      </c>
      <c r="E463" s="1">
        <v>45</v>
      </c>
      <c r="F463" s="1">
        <v>48.9</v>
      </c>
      <c r="G463" s="1"/>
    </row>
    <row r="464" spans="1:7" ht="15" customHeight="1">
      <c r="A464" s="1">
        <v>461</v>
      </c>
      <c r="B464" s="1">
        <v>202302</v>
      </c>
      <c r="C464" s="1" t="str">
        <f>"3411221611"</f>
        <v>3411221611</v>
      </c>
      <c r="D464" s="1">
        <v>0</v>
      </c>
      <c r="E464" s="1">
        <v>0</v>
      </c>
      <c r="F464" s="1" t="s">
        <v>7</v>
      </c>
      <c r="G464" s="1"/>
    </row>
    <row r="465" spans="1:7" ht="15" customHeight="1">
      <c r="A465" s="1">
        <v>462</v>
      </c>
      <c r="B465" s="1">
        <v>202302</v>
      </c>
      <c r="C465" s="1" t="str">
        <f>"3411221612"</f>
        <v>3411221612</v>
      </c>
      <c r="D465" s="1">
        <v>66</v>
      </c>
      <c r="E465" s="1">
        <v>70</v>
      </c>
      <c r="F465" s="1">
        <v>67.599999999999994</v>
      </c>
      <c r="G465" s="1"/>
    </row>
    <row r="466" spans="1:7" ht="15" customHeight="1">
      <c r="A466" s="1">
        <v>463</v>
      </c>
      <c r="B466" s="1">
        <v>202302</v>
      </c>
      <c r="C466" s="1" t="str">
        <f>"3411221613"</f>
        <v>3411221613</v>
      </c>
      <c r="D466" s="1">
        <v>56</v>
      </c>
      <c r="E466" s="1">
        <v>51</v>
      </c>
      <c r="F466" s="1">
        <v>54</v>
      </c>
      <c r="G466" s="1"/>
    </row>
    <row r="467" spans="1:7" ht="15" customHeight="1">
      <c r="A467" s="1">
        <v>464</v>
      </c>
      <c r="B467" s="1">
        <v>202302</v>
      </c>
      <c r="C467" s="1" t="str">
        <f>"3411221614"</f>
        <v>3411221614</v>
      </c>
      <c r="D467" s="1">
        <v>70</v>
      </c>
      <c r="E467" s="1">
        <v>79</v>
      </c>
      <c r="F467" s="1">
        <v>73.599999999999994</v>
      </c>
      <c r="G467" s="1"/>
    </row>
    <row r="468" spans="1:7" ht="15" customHeight="1">
      <c r="A468" s="1">
        <v>465</v>
      </c>
      <c r="B468" s="1">
        <v>202302</v>
      </c>
      <c r="C468" s="1" t="str">
        <f>"3411221615"</f>
        <v>3411221615</v>
      </c>
      <c r="D468" s="1">
        <v>66.5</v>
      </c>
      <c r="E468" s="1">
        <v>77</v>
      </c>
      <c r="F468" s="1">
        <v>70.7</v>
      </c>
      <c r="G468" s="1"/>
    </row>
    <row r="469" spans="1:7" ht="15" customHeight="1">
      <c r="A469" s="1">
        <v>466</v>
      </c>
      <c r="B469" s="1">
        <v>202302</v>
      </c>
      <c r="C469" s="1" t="str">
        <f>"3411221616"</f>
        <v>3411221616</v>
      </c>
      <c r="D469" s="1">
        <v>66.5</v>
      </c>
      <c r="E469" s="1">
        <v>73</v>
      </c>
      <c r="F469" s="1">
        <v>69.099999999999994</v>
      </c>
      <c r="G469" s="1"/>
    </row>
    <row r="470" spans="1:7" ht="15" customHeight="1">
      <c r="A470" s="1">
        <v>467</v>
      </c>
      <c r="B470" s="1">
        <v>202302</v>
      </c>
      <c r="C470" s="1" t="str">
        <f>"3411221617"</f>
        <v>3411221617</v>
      </c>
      <c r="D470" s="1">
        <v>69</v>
      </c>
      <c r="E470" s="1">
        <v>64</v>
      </c>
      <c r="F470" s="1">
        <v>67</v>
      </c>
      <c r="G470" s="1"/>
    </row>
    <row r="471" spans="1:7" ht="15" customHeight="1">
      <c r="A471" s="1">
        <v>468</v>
      </c>
      <c r="B471" s="1">
        <v>202302</v>
      </c>
      <c r="C471" s="1" t="str">
        <f>"3411221618"</f>
        <v>3411221618</v>
      </c>
      <c r="D471" s="1">
        <v>66</v>
      </c>
      <c r="E471" s="1">
        <v>58</v>
      </c>
      <c r="F471" s="1">
        <v>62.800000000000004</v>
      </c>
      <c r="G471" s="1"/>
    </row>
    <row r="472" spans="1:7" ht="15" customHeight="1">
      <c r="A472" s="1">
        <v>469</v>
      </c>
      <c r="B472" s="1">
        <v>202302</v>
      </c>
      <c r="C472" s="1" t="str">
        <f>"3411221619"</f>
        <v>3411221619</v>
      </c>
      <c r="D472" s="1">
        <v>0</v>
      </c>
      <c r="E472" s="1">
        <v>0</v>
      </c>
      <c r="F472" s="1" t="s">
        <v>7</v>
      </c>
      <c r="G472" s="1"/>
    </row>
    <row r="473" spans="1:7" ht="15" customHeight="1">
      <c r="A473" s="1">
        <v>470</v>
      </c>
      <c r="B473" s="1">
        <v>202302</v>
      </c>
      <c r="C473" s="1" t="str">
        <f>"3411221620"</f>
        <v>3411221620</v>
      </c>
      <c r="D473" s="1">
        <v>71</v>
      </c>
      <c r="E473" s="1">
        <v>71</v>
      </c>
      <c r="F473" s="1">
        <v>71</v>
      </c>
      <c r="G473" s="1"/>
    </row>
    <row r="474" spans="1:7" ht="15" customHeight="1">
      <c r="A474" s="1">
        <v>471</v>
      </c>
      <c r="B474" s="1">
        <v>202302</v>
      </c>
      <c r="C474" s="1" t="str">
        <f>"3411221621"</f>
        <v>3411221621</v>
      </c>
      <c r="D474" s="1">
        <v>0</v>
      </c>
      <c r="E474" s="1">
        <v>0</v>
      </c>
      <c r="F474" s="1" t="s">
        <v>7</v>
      </c>
      <c r="G474" s="1"/>
    </row>
    <row r="475" spans="1:7" ht="15" customHeight="1">
      <c r="A475" s="1">
        <v>472</v>
      </c>
      <c r="B475" s="1">
        <v>202302</v>
      </c>
      <c r="C475" s="1" t="str">
        <f>"3411221622"</f>
        <v>3411221622</v>
      </c>
      <c r="D475" s="1">
        <v>66</v>
      </c>
      <c r="E475" s="1">
        <v>73</v>
      </c>
      <c r="F475" s="1">
        <v>68.800000000000011</v>
      </c>
      <c r="G475" s="1"/>
    </row>
    <row r="476" spans="1:7" ht="15" customHeight="1">
      <c r="A476" s="1">
        <v>473</v>
      </c>
      <c r="B476" s="1">
        <v>202302</v>
      </c>
      <c r="C476" s="1" t="str">
        <f>"3411221623"</f>
        <v>3411221623</v>
      </c>
      <c r="D476" s="1">
        <v>71</v>
      </c>
      <c r="E476" s="1">
        <v>78</v>
      </c>
      <c r="F476" s="1">
        <v>73.800000000000011</v>
      </c>
      <c r="G476" s="1"/>
    </row>
    <row r="477" spans="1:7" ht="15" customHeight="1">
      <c r="A477" s="1">
        <v>474</v>
      </c>
      <c r="B477" s="1">
        <v>202302</v>
      </c>
      <c r="C477" s="1" t="str">
        <f>"3411221624"</f>
        <v>3411221624</v>
      </c>
      <c r="D477" s="1">
        <v>69.5</v>
      </c>
      <c r="E477" s="1">
        <v>68</v>
      </c>
      <c r="F477" s="1">
        <v>68.900000000000006</v>
      </c>
      <c r="G477" s="1"/>
    </row>
    <row r="478" spans="1:7" ht="15" customHeight="1">
      <c r="A478" s="1">
        <v>475</v>
      </c>
      <c r="B478" s="1">
        <v>202302</v>
      </c>
      <c r="C478" s="1" t="str">
        <f>"3411221625"</f>
        <v>3411221625</v>
      </c>
      <c r="D478" s="1">
        <v>0</v>
      </c>
      <c r="E478" s="1">
        <v>0</v>
      </c>
      <c r="F478" s="1" t="s">
        <v>7</v>
      </c>
      <c r="G478" s="1"/>
    </row>
    <row r="479" spans="1:7" ht="15" customHeight="1">
      <c r="A479" s="1">
        <v>476</v>
      </c>
      <c r="B479" s="1">
        <v>202302</v>
      </c>
      <c r="C479" s="1" t="str">
        <f>"3411221626"</f>
        <v>3411221626</v>
      </c>
      <c r="D479" s="1">
        <v>55.5</v>
      </c>
      <c r="E479" s="1">
        <v>52</v>
      </c>
      <c r="F479" s="1">
        <v>54.099999999999994</v>
      </c>
      <c r="G479" s="1"/>
    </row>
    <row r="480" spans="1:7" ht="15" customHeight="1">
      <c r="A480" s="1">
        <v>477</v>
      </c>
      <c r="B480" s="1">
        <v>202302</v>
      </c>
      <c r="C480" s="1" t="str">
        <f>"3411221627"</f>
        <v>3411221627</v>
      </c>
      <c r="D480" s="1">
        <v>62.5</v>
      </c>
      <c r="E480" s="1">
        <v>61</v>
      </c>
      <c r="F480" s="1">
        <v>61.900000000000006</v>
      </c>
      <c r="G480" s="1"/>
    </row>
    <row r="481" spans="1:7" ht="15" customHeight="1">
      <c r="A481" s="1">
        <v>478</v>
      </c>
      <c r="B481" s="1">
        <v>202302</v>
      </c>
      <c r="C481" s="1" t="str">
        <f>"3411221628"</f>
        <v>3411221628</v>
      </c>
      <c r="D481" s="1">
        <v>68.5</v>
      </c>
      <c r="E481" s="1">
        <v>71</v>
      </c>
      <c r="F481" s="1">
        <v>69.5</v>
      </c>
      <c r="G481" s="1"/>
    </row>
    <row r="482" spans="1:7" ht="15" customHeight="1">
      <c r="A482" s="1">
        <v>479</v>
      </c>
      <c r="B482" s="1">
        <v>202302</v>
      </c>
      <c r="C482" s="1" t="str">
        <f>"3411221629"</f>
        <v>3411221629</v>
      </c>
      <c r="D482" s="1">
        <v>57.5</v>
      </c>
      <c r="E482" s="1">
        <v>54</v>
      </c>
      <c r="F482" s="1">
        <v>56.1</v>
      </c>
      <c r="G482" s="1"/>
    </row>
    <row r="483" spans="1:7" ht="15" customHeight="1">
      <c r="A483" s="1">
        <v>480</v>
      </c>
      <c r="B483" s="1">
        <v>202302</v>
      </c>
      <c r="C483" s="1" t="str">
        <f>"3411221630"</f>
        <v>3411221630</v>
      </c>
      <c r="D483" s="1">
        <v>53</v>
      </c>
      <c r="E483" s="1">
        <v>51</v>
      </c>
      <c r="F483" s="1">
        <v>52.2</v>
      </c>
      <c r="G483" s="1"/>
    </row>
    <row r="484" spans="1:7" ht="15" customHeight="1">
      <c r="A484" s="1">
        <v>481</v>
      </c>
      <c r="B484" s="1">
        <v>202302</v>
      </c>
      <c r="C484" s="1" t="str">
        <f>"3411221701"</f>
        <v>3411221701</v>
      </c>
      <c r="D484" s="1">
        <v>0</v>
      </c>
      <c r="E484" s="1">
        <v>0</v>
      </c>
      <c r="F484" s="1" t="s">
        <v>7</v>
      </c>
      <c r="G484" s="1"/>
    </row>
    <row r="485" spans="1:7" ht="15" customHeight="1">
      <c r="A485" s="1">
        <v>482</v>
      </c>
      <c r="B485" s="1">
        <v>202302</v>
      </c>
      <c r="C485" s="1" t="str">
        <f>"3411221702"</f>
        <v>3411221702</v>
      </c>
      <c r="D485" s="1">
        <v>0</v>
      </c>
      <c r="E485" s="1">
        <v>0</v>
      </c>
      <c r="F485" s="1" t="s">
        <v>7</v>
      </c>
      <c r="G485" s="1"/>
    </row>
    <row r="486" spans="1:7" ht="15" customHeight="1">
      <c r="A486" s="1">
        <v>483</v>
      </c>
      <c r="B486" s="1">
        <v>202302</v>
      </c>
      <c r="C486" s="1" t="str">
        <f>"3411221703"</f>
        <v>3411221703</v>
      </c>
      <c r="D486" s="1">
        <v>68</v>
      </c>
      <c r="E486" s="1">
        <v>57</v>
      </c>
      <c r="F486" s="1">
        <v>63.599999999999994</v>
      </c>
      <c r="G486" s="1"/>
    </row>
    <row r="487" spans="1:7" ht="15" customHeight="1">
      <c r="A487" s="1">
        <v>484</v>
      </c>
      <c r="B487" s="1">
        <v>202302</v>
      </c>
      <c r="C487" s="1" t="str">
        <f>"3411221704"</f>
        <v>3411221704</v>
      </c>
      <c r="D487" s="1">
        <v>63.5</v>
      </c>
      <c r="E487" s="1">
        <v>64</v>
      </c>
      <c r="F487" s="1">
        <v>63.7</v>
      </c>
      <c r="G487" s="1"/>
    </row>
    <row r="488" spans="1:7" ht="15" customHeight="1">
      <c r="A488" s="1">
        <v>485</v>
      </c>
      <c r="B488" s="1">
        <v>202302</v>
      </c>
      <c r="C488" s="1" t="str">
        <f>"3411221705"</f>
        <v>3411221705</v>
      </c>
      <c r="D488" s="1">
        <v>0</v>
      </c>
      <c r="E488" s="1">
        <v>0</v>
      </c>
      <c r="F488" s="1" t="s">
        <v>7</v>
      </c>
      <c r="G488" s="1"/>
    </row>
    <row r="489" spans="1:7" ht="15" customHeight="1">
      <c r="A489" s="1">
        <v>486</v>
      </c>
      <c r="B489" s="1">
        <v>202302</v>
      </c>
      <c r="C489" s="1" t="str">
        <f>"3411221706"</f>
        <v>3411221706</v>
      </c>
      <c r="D489" s="1">
        <v>62.5</v>
      </c>
      <c r="E489" s="1">
        <v>37</v>
      </c>
      <c r="F489" s="1">
        <v>52.3</v>
      </c>
      <c r="G489" s="1"/>
    </row>
    <row r="490" spans="1:7" ht="15" customHeight="1">
      <c r="A490" s="1">
        <v>487</v>
      </c>
      <c r="B490" s="1">
        <v>202302</v>
      </c>
      <c r="C490" s="1" t="str">
        <f>"3411221707"</f>
        <v>3411221707</v>
      </c>
      <c r="D490" s="1">
        <v>0</v>
      </c>
      <c r="E490" s="1">
        <v>0</v>
      </c>
      <c r="F490" s="1" t="s">
        <v>7</v>
      </c>
      <c r="G490" s="1"/>
    </row>
    <row r="491" spans="1:7" ht="15" customHeight="1">
      <c r="A491" s="1">
        <v>488</v>
      </c>
      <c r="B491" s="1">
        <v>202302</v>
      </c>
      <c r="C491" s="1" t="str">
        <f>"3411221708"</f>
        <v>3411221708</v>
      </c>
      <c r="D491" s="1">
        <v>72</v>
      </c>
      <c r="E491" s="1">
        <v>78</v>
      </c>
      <c r="F491" s="1">
        <v>74.400000000000006</v>
      </c>
      <c r="G491" s="1"/>
    </row>
    <row r="492" spans="1:7" ht="15" customHeight="1">
      <c r="A492" s="1">
        <v>489</v>
      </c>
      <c r="B492" s="1">
        <v>202302</v>
      </c>
      <c r="C492" s="1" t="str">
        <f>"3411221709"</f>
        <v>3411221709</v>
      </c>
      <c r="D492" s="1">
        <v>72</v>
      </c>
      <c r="E492" s="1">
        <v>84</v>
      </c>
      <c r="F492" s="1">
        <v>76.8</v>
      </c>
      <c r="G492" s="1"/>
    </row>
    <row r="493" spans="1:7" ht="15" customHeight="1">
      <c r="A493" s="1">
        <v>490</v>
      </c>
      <c r="B493" s="1">
        <v>202302</v>
      </c>
      <c r="C493" s="1" t="str">
        <f>"3411221710"</f>
        <v>3411221710</v>
      </c>
      <c r="D493" s="1">
        <v>66</v>
      </c>
      <c r="E493" s="1">
        <v>68</v>
      </c>
      <c r="F493" s="1">
        <v>66.800000000000011</v>
      </c>
      <c r="G493" s="1"/>
    </row>
    <row r="494" spans="1:7" ht="15" customHeight="1">
      <c r="A494" s="1">
        <v>491</v>
      </c>
      <c r="B494" s="1">
        <v>202302</v>
      </c>
      <c r="C494" s="1" t="str">
        <f>"3411221711"</f>
        <v>3411221711</v>
      </c>
      <c r="D494" s="1">
        <v>54</v>
      </c>
      <c r="E494" s="1">
        <v>49</v>
      </c>
      <c r="F494" s="1">
        <v>52</v>
      </c>
      <c r="G494" s="1"/>
    </row>
    <row r="495" spans="1:7" ht="15" customHeight="1">
      <c r="A495" s="1">
        <v>492</v>
      </c>
      <c r="B495" s="1">
        <v>202302</v>
      </c>
      <c r="C495" s="1" t="str">
        <f>"3411221712"</f>
        <v>3411221712</v>
      </c>
      <c r="D495" s="1">
        <v>55</v>
      </c>
      <c r="E495" s="1">
        <v>41</v>
      </c>
      <c r="F495" s="1">
        <v>49.400000000000006</v>
      </c>
      <c r="G495" s="1"/>
    </row>
    <row r="496" spans="1:7" ht="15" customHeight="1">
      <c r="A496" s="1">
        <v>493</v>
      </c>
      <c r="B496" s="1">
        <v>202302</v>
      </c>
      <c r="C496" s="1" t="str">
        <f>"3411221713"</f>
        <v>3411221713</v>
      </c>
      <c r="D496" s="1">
        <v>59.5</v>
      </c>
      <c r="E496" s="1">
        <v>52</v>
      </c>
      <c r="F496" s="1">
        <v>56.5</v>
      </c>
      <c r="G496" s="1"/>
    </row>
    <row r="497" spans="1:7" ht="15" customHeight="1">
      <c r="A497" s="1">
        <v>494</v>
      </c>
      <c r="B497" s="1">
        <v>202302</v>
      </c>
      <c r="C497" s="1" t="str">
        <f>"3411221714"</f>
        <v>3411221714</v>
      </c>
      <c r="D497" s="1">
        <v>0</v>
      </c>
      <c r="E497" s="1">
        <v>0</v>
      </c>
      <c r="F497" s="1" t="s">
        <v>7</v>
      </c>
      <c r="G497" s="1"/>
    </row>
    <row r="498" spans="1:7" ht="15" customHeight="1">
      <c r="A498" s="1">
        <v>495</v>
      </c>
      <c r="B498" s="1">
        <v>202302</v>
      </c>
      <c r="C498" s="1" t="str">
        <f>"3411221715"</f>
        <v>3411221715</v>
      </c>
      <c r="D498" s="1">
        <v>70.5</v>
      </c>
      <c r="E498" s="1">
        <v>71</v>
      </c>
      <c r="F498" s="1">
        <v>70.7</v>
      </c>
      <c r="G498" s="1"/>
    </row>
    <row r="499" spans="1:7" ht="15" customHeight="1">
      <c r="A499" s="1">
        <v>496</v>
      </c>
      <c r="B499" s="1">
        <v>202302</v>
      </c>
      <c r="C499" s="1" t="str">
        <f>"3411221716"</f>
        <v>3411221716</v>
      </c>
      <c r="D499" s="1">
        <v>0</v>
      </c>
      <c r="E499" s="1">
        <v>0</v>
      </c>
      <c r="F499" s="1" t="s">
        <v>7</v>
      </c>
      <c r="G499" s="1"/>
    </row>
    <row r="500" spans="1:7" ht="15" customHeight="1">
      <c r="A500" s="1">
        <v>497</v>
      </c>
      <c r="B500" s="1">
        <v>202302</v>
      </c>
      <c r="C500" s="1" t="str">
        <f>"3411221717"</f>
        <v>3411221717</v>
      </c>
      <c r="D500" s="1">
        <v>0</v>
      </c>
      <c r="E500" s="1">
        <v>0</v>
      </c>
      <c r="F500" s="1" t="s">
        <v>7</v>
      </c>
      <c r="G500" s="1"/>
    </row>
    <row r="501" spans="1:7" ht="15" customHeight="1">
      <c r="A501" s="1">
        <v>498</v>
      </c>
      <c r="B501" s="1">
        <v>202302</v>
      </c>
      <c r="C501" s="1" t="str">
        <f>"3411221718"</f>
        <v>3411221718</v>
      </c>
      <c r="D501" s="1">
        <v>60.5</v>
      </c>
      <c r="E501" s="1">
        <v>60</v>
      </c>
      <c r="F501" s="1">
        <v>60.3</v>
      </c>
      <c r="G501" s="1"/>
    </row>
    <row r="502" spans="1:7" ht="15" customHeight="1">
      <c r="A502" s="1">
        <v>499</v>
      </c>
      <c r="B502" s="1">
        <v>202302</v>
      </c>
      <c r="C502" s="1" t="str">
        <f>"3411221719"</f>
        <v>3411221719</v>
      </c>
      <c r="D502" s="1">
        <v>69</v>
      </c>
      <c r="E502" s="1">
        <v>65</v>
      </c>
      <c r="F502" s="1">
        <v>67.400000000000006</v>
      </c>
      <c r="G502" s="1"/>
    </row>
    <row r="503" spans="1:7" ht="15" customHeight="1">
      <c r="A503" s="1">
        <v>500</v>
      </c>
      <c r="B503" s="1">
        <v>202302</v>
      </c>
      <c r="C503" s="1" t="str">
        <f>"3411221720"</f>
        <v>3411221720</v>
      </c>
      <c r="D503" s="1">
        <v>64.5</v>
      </c>
      <c r="E503" s="1">
        <v>61</v>
      </c>
      <c r="F503" s="1">
        <v>63.099999999999994</v>
      </c>
      <c r="G503" s="1"/>
    </row>
    <row r="504" spans="1:7" ht="15" customHeight="1">
      <c r="A504" s="1">
        <v>501</v>
      </c>
      <c r="B504" s="1">
        <v>202302</v>
      </c>
      <c r="C504" s="1" t="str">
        <f>"3411221721"</f>
        <v>3411221721</v>
      </c>
      <c r="D504" s="1">
        <v>65</v>
      </c>
      <c r="E504" s="1">
        <v>55</v>
      </c>
      <c r="F504" s="1">
        <v>61</v>
      </c>
      <c r="G504" s="1"/>
    </row>
    <row r="505" spans="1:7" ht="15" customHeight="1">
      <c r="A505" s="1">
        <v>502</v>
      </c>
      <c r="B505" s="1">
        <v>202302</v>
      </c>
      <c r="C505" s="1" t="str">
        <f>"3411221722"</f>
        <v>3411221722</v>
      </c>
      <c r="D505" s="1">
        <v>60</v>
      </c>
      <c r="E505" s="1">
        <v>57</v>
      </c>
      <c r="F505" s="1">
        <v>58.8</v>
      </c>
      <c r="G505" s="1"/>
    </row>
    <row r="506" spans="1:7" ht="15" customHeight="1">
      <c r="A506" s="1">
        <v>503</v>
      </c>
      <c r="B506" s="1">
        <v>202302</v>
      </c>
      <c r="C506" s="1" t="str">
        <f>"3411221723"</f>
        <v>3411221723</v>
      </c>
      <c r="D506" s="1">
        <v>66.5</v>
      </c>
      <c r="E506" s="1">
        <v>68</v>
      </c>
      <c r="F506" s="1">
        <v>67.099999999999994</v>
      </c>
      <c r="G506" s="1"/>
    </row>
    <row r="507" spans="1:7" ht="15" customHeight="1">
      <c r="A507" s="1">
        <v>504</v>
      </c>
      <c r="B507" s="1">
        <v>202302</v>
      </c>
      <c r="C507" s="1" t="str">
        <f>"3411221724"</f>
        <v>3411221724</v>
      </c>
      <c r="D507" s="1">
        <v>63.5</v>
      </c>
      <c r="E507" s="1">
        <v>47</v>
      </c>
      <c r="F507" s="1">
        <v>56.900000000000006</v>
      </c>
      <c r="G507" s="1"/>
    </row>
    <row r="508" spans="1:7" ht="15" customHeight="1">
      <c r="A508" s="1">
        <v>505</v>
      </c>
      <c r="B508" s="1">
        <v>202302</v>
      </c>
      <c r="C508" s="1" t="str">
        <f>"3411221725"</f>
        <v>3411221725</v>
      </c>
      <c r="D508" s="1">
        <v>68</v>
      </c>
      <c r="E508" s="1">
        <v>65</v>
      </c>
      <c r="F508" s="1">
        <v>66.8</v>
      </c>
      <c r="G508" s="1"/>
    </row>
    <row r="509" spans="1:7" ht="15" customHeight="1">
      <c r="A509" s="1">
        <v>506</v>
      </c>
      <c r="B509" s="1">
        <v>202302</v>
      </c>
      <c r="C509" s="1" t="str">
        <f>"3411221726"</f>
        <v>3411221726</v>
      </c>
      <c r="D509" s="1">
        <v>62</v>
      </c>
      <c r="E509" s="1">
        <v>58</v>
      </c>
      <c r="F509" s="1">
        <v>60.4</v>
      </c>
      <c r="G509" s="1"/>
    </row>
    <row r="510" spans="1:7" ht="15" customHeight="1">
      <c r="A510" s="1">
        <v>507</v>
      </c>
      <c r="B510" s="1">
        <v>202302</v>
      </c>
      <c r="C510" s="1" t="str">
        <f>"3411221727"</f>
        <v>3411221727</v>
      </c>
      <c r="D510" s="1">
        <v>75</v>
      </c>
      <c r="E510" s="1">
        <v>79</v>
      </c>
      <c r="F510" s="1">
        <v>76.599999999999994</v>
      </c>
      <c r="G510" s="1"/>
    </row>
    <row r="511" spans="1:7" ht="15" customHeight="1">
      <c r="A511" s="1">
        <v>508</v>
      </c>
      <c r="B511" s="1">
        <v>202302</v>
      </c>
      <c r="C511" s="1" t="str">
        <f>"3411221728"</f>
        <v>3411221728</v>
      </c>
      <c r="D511" s="1">
        <v>0</v>
      </c>
      <c r="E511" s="1">
        <v>0</v>
      </c>
      <c r="F511" s="1" t="s">
        <v>7</v>
      </c>
      <c r="G511" s="1"/>
    </row>
    <row r="512" spans="1:7" ht="15" customHeight="1">
      <c r="A512" s="1">
        <v>509</v>
      </c>
      <c r="B512" s="1">
        <v>202302</v>
      </c>
      <c r="C512" s="1" t="str">
        <f>"3411221729"</f>
        <v>3411221729</v>
      </c>
      <c r="D512" s="1">
        <v>0</v>
      </c>
      <c r="E512" s="1">
        <v>0</v>
      </c>
      <c r="F512" s="1" t="s">
        <v>7</v>
      </c>
      <c r="G512" s="1"/>
    </row>
    <row r="513" spans="1:7" ht="15" customHeight="1">
      <c r="A513" s="1">
        <v>510</v>
      </c>
      <c r="B513" s="1">
        <v>202302</v>
      </c>
      <c r="C513" s="1" t="str">
        <f>"3411221730"</f>
        <v>3411221730</v>
      </c>
      <c r="D513" s="1">
        <v>67</v>
      </c>
      <c r="E513" s="1">
        <v>58</v>
      </c>
      <c r="F513" s="1">
        <v>63.4</v>
      </c>
      <c r="G513" s="1"/>
    </row>
    <row r="514" spans="1:7" ht="15" customHeight="1">
      <c r="A514" s="1">
        <v>511</v>
      </c>
      <c r="B514" s="1">
        <v>202302</v>
      </c>
      <c r="C514" s="1" t="str">
        <f>"3411221801"</f>
        <v>3411221801</v>
      </c>
      <c r="D514" s="1">
        <v>69</v>
      </c>
      <c r="E514" s="1">
        <v>73</v>
      </c>
      <c r="F514" s="1">
        <v>70.599999999999994</v>
      </c>
      <c r="G514" s="1"/>
    </row>
    <row r="515" spans="1:7" ht="15" customHeight="1">
      <c r="A515" s="1">
        <v>512</v>
      </c>
      <c r="B515" s="1">
        <v>202302</v>
      </c>
      <c r="C515" s="1" t="str">
        <f>"3411221802"</f>
        <v>3411221802</v>
      </c>
      <c r="D515" s="1">
        <v>68.5</v>
      </c>
      <c r="E515" s="1">
        <v>69</v>
      </c>
      <c r="F515" s="1">
        <v>68.7</v>
      </c>
      <c r="G515" s="1"/>
    </row>
    <row r="516" spans="1:7" ht="15" customHeight="1">
      <c r="A516" s="1">
        <v>513</v>
      </c>
      <c r="B516" s="1">
        <v>202302</v>
      </c>
      <c r="C516" s="1" t="str">
        <f>"3411221803"</f>
        <v>3411221803</v>
      </c>
      <c r="D516" s="1">
        <v>61</v>
      </c>
      <c r="E516" s="1">
        <v>57</v>
      </c>
      <c r="F516" s="1">
        <v>59.400000000000006</v>
      </c>
      <c r="G516" s="1"/>
    </row>
    <row r="517" spans="1:7" ht="15" customHeight="1">
      <c r="A517" s="1">
        <v>514</v>
      </c>
      <c r="B517" s="1">
        <v>202302</v>
      </c>
      <c r="C517" s="1" t="str">
        <f>"3411221804"</f>
        <v>3411221804</v>
      </c>
      <c r="D517" s="1">
        <v>69</v>
      </c>
      <c r="E517" s="1">
        <v>72</v>
      </c>
      <c r="F517" s="1">
        <v>70.2</v>
      </c>
      <c r="G517" s="1"/>
    </row>
    <row r="518" spans="1:7" ht="15" customHeight="1">
      <c r="A518" s="1">
        <v>515</v>
      </c>
      <c r="B518" s="1">
        <v>202302</v>
      </c>
      <c r="C518" s="1" t="str">
        <f>"3411221805"</f>
        <v>3411221805</v>
      </c>
      <c r="D518" s="1">
        <v>73</v>
      </c>
      <c r="E518" s="1">
        <v>81</v>
      </c>
      <c r="F518" s="1">
        <v>76.199999999999989</v>
      </c>
      <c r="G518" s="1"/>
    </row>
    <row r="519" spans="1:7" ht="15" customHeight="1">
      <c r="A519" s="1">
        <v>516</v>
      </c>
      <c r="B519" s="1">
        <v>202302</v>
      </c>
      <c r="C519" s="1" t="str">
        <f>"3411221806"</f>
        <v>3411221806</v>
      </c>
      <c r="D519" s="1">
        <v>76</v>
      </c>
      <c r="E519" s="1">
        <v>75</v>
      </c>
      <c r="F519" s="1">
        <v>75.599999999999994</v>
      </c>
      <c r="G519" s="1"/>
    </row>
    <row r="520" spans="1:7" ht="15" customHeight="1">
      <c r="A520" s="1">
        <v>517</v>
      </c>
      <c r="B520" s="1">
        <v>202302</v>
      </c>
      <c r="C520" s="1" t="str">
        <f>"3411221807"</f>
        <v>3411221807</v>
      </c>
      <c r="D520" s="1">
        <v>59.5</v>
      </c>
      <c r="E520" s="1">
        <v>55</v>
      </c>
      <c r="F520" s="1">
        <v>57.699999999999996</v>
      </c>
      <c r="G520" s="1"/>
    </row>
    <row r="521" spans="1:7" ht="15" customHeight="1">
      <c r="A521" s="1">
        <v>518</v>
      </c>
      <c r="B521" s="1">
        <v>202302</v>
      </c>
      <c r="C521" s="1" t="str">
        <f>"3411221808"</f>
        <v>3411221808</v>
      </c>
      <c r="D521" s="1">
        <v>0</v>
      </c>
      <c r="E521" s="1">
        <v>0</v>
      </c>
      <c r="F521" s="1" t="s">
        <v>7</v>
      </c>
      <c r="G521" s="1"/>
    </row>
    <row r="522" spans="1:7" ht="15" customHeight="1">
      <c r="A522" s="1">
        <v>519</v>
      </c>
      <c r="B522" s="1">
        <v>202302</v>
      </c>
      <c r="C522" s="1" t="str">
        <f>"3411221809"</f>
        <v>3411221809</v>
      </c>
      <c r="D522" s="1">
        <v>0</v>
      </c>
      <c r="E522" s="1">
        <v>0</v>
      </c>
      <c r="F522" s="1" t="s">
        <v>7</v>
      </c>
      <c r="G522" s="1"/>
    </row>
    <row r="523" spans="1:7" ht="15" customHeight="1">
      <c r="A523" s="1">
        <v>520</v>
      </c>
      <c r="B523" s="1">
        <v>202302</v>
      </c>
      <c r="C523" s="1" t="str">
        <f>"3411221810"</f>
        <v>3411221810</v>
      </c>
      <c r="D523" s="1">
        <v>0</v>
      </c>
      <c r="E523" s="1">
        <v>0</v>
      </c>
      <c r="F523" s="1" t="s">
        <v>7</v>
      </c>
      <c r="G523" s="1"/>
    </row>
    <row r="524" spans="1:7" ht="15" customHeight="1">
      <c r="A524" s="1">
        <v>521</v>
      </c>
      <c r="B524" s="1">
        <v>202302</v>
      </c>
      <c r="C524" s="1" t="str">
        <f>"3411221811"</f>
        <v>3411221811</v>
      </c>
      <c r="D524" s="1">
        <v>0</v>
      </c>
      <c r="E524" s="1">
        <v>0</v>
      </c>
      <c r="F524" s="1" t="s">
        <v>7</v>
      </c>
      <c r="G524" s="1"/>
    </row>
    <row r="525" spans="1:7" ht="15" customHeight="1">
      <c r="A525" s="1">
        <v>522</v>
      </c>
      <c r="B525" s="1">
        <v>202302</v>
      </c>
      <c r="C525" s="1" t="str">
        <f>"3411221812"</f>
        <v>3411221812</v>
      </c>
      <c r="D525" s="1">
        <v>67</v>
      </c>
      <c r="E525" s="1">
        <v>73</v>
      </c>
      <c r="F525" s="1">
        <v>69.400000000000006</v>
      </c>
      <c r="G525" s="1"/>
    </row>
    <row r="526" spans="1:7" ht="15" customHeight="1">
      <c r="A526" s="1">
        <v>523</v>
      </c>
      <c r="B526" s="1">
        <v>202302</v>
      </c>
      <c r="C526" s="1" t="str">
        <f>"3411221813"</f>
        <v>3411221813</v>
      </c>
      <c r="D526" s="1">
        <v>53.5</v>
      </c>
      <c r="E526" s="1">
        <v>53</v>
      </c>
      <c r="F526" s="1">
        <v>53.300000000000004</v>
      </c>
      <c r="G526" s="1"/>
    </row>
    <row r="527" spans="1:7" ht="15" customHeight="1">
      <c r="A527" s="1">
        <v>524</v>
      </c>
      <c r="B527" s="1">
        <v>202302</v>
      </c>
      <c r="C527" s="1" t="str">
        <f>"3411221814"</f>
        <v>3411221814</v>
      </c>
      <c r="D527" s="1">
        <v>54.5</v>
      </c>
      <c r="E527" s="1">
        <v>50</v>
      </c>
      <c r="F527" s="1">
        <v>52.699999999999996</v>
      </c>
      <c r="G527" s="1"/>
    </row>
    <row r="528" spans="1:7" ht="15" customHeight="1">
      <c r="A528" s="1">
        <v>525</v>
      </c>
      <c r="B528" s="1">
        <v>202302</v>
      </c>
      <c r="C528" s="1" t="str">
        <f>"3411221815"</f>
        <v>3411221815</v>
      </c>
      <c r="D528" s="1">
        <v>0</v>
      </c>
      <c r="E528" s="1">
        <v>0</v>
      </c>
      <c r="F528" s="1" t="s">
        <v>7</v>
      </c>
      <c r="G528" s="1"/>
    </row>
    <row r="529" spans="1:7" ht="15" customHeight="1">
      <c r="A529" s="1">
        <v>526</v>
      </c>
      <c r="B529" s="1">
        <v>202302</v>
      </c>
      <c r="C529" s="1" t="str">
        <f>"3411221816"</f>
        <v>3411221816</v>
      </c>
      <c r="D529" s="1">
        <v>58</v>
      </c>
      <c r="E529" s="1">
        <v>64</v>
      </c>
      <c r="F529" s="1">
        <v>60.4</v>
      </c>
      <c r="G529" s="1"/>
    </row>
    <row r="530" spans="1:7" ht="15" customHeight="1">
      <c r="A530" s="1">
        <v>527</v>
      </c>
      <c r="B530" s="1">
        <v>202302</v>
      </c>
      <c r="C530" s="1" t="str">
        <f>"3411221817"</f>
        <v>3411221817</v>
      </c>
      <c r="D530" s="1">
        <v>0</v>
      </c>
      <c r="E530" s="1">
        <v>0</v>
      </c>
      <c r="F530" s="1" t="s">
        <v>7</v>
      </c>
      <c r="G530" s="1"/>
    </row>
    <row r="531" spans="1:7" ht="15" customHeight="1">
      <c r="A531" s="1">
        <v>528</v>
      </c>
      <c r="B531" s="1">
        <v>202302</v>
      </c>
      <c r="C531" s="1" t="str">
        <f>"3411221818"</f>
        <v>3411221818</v>
      </c>
      <c r="D531" s="1">
        <v>62.5</v>
      </c>
      <c r="E531" s="1">
        <v>58</v>
      </c>
      <c r="F531" s="1">
        <v>60.7</v>
      </c>
      <c r="G531" s="1"/>
    </row>
    <row r="532" spans="1:7" ht="15" customHeight="1">
      <c r="A532" s="1">
        <v>529</v>
      </c>
      <c r="B532" s="1">
        <v>202302</v>
      </c>
      <c r="C532" s="1" t="str">
        <f>"3411221819"</f>
        <v>3411221819</v>
      </c>
      <c r="D532" s="1">
        <v>57</v>
      </c>
      <c r="E532" s="1">
        <v>38</v>
      </c>
      <c r="F532" s="1">
        <v>49.4</v>
      </c>
      <c r="G532" s="1"/>
    </row>
    <row r="533" spans="1:7" ht="15" customHeight="1">
      <c r="A533" s="1">
        <v>530</v>
      </c>
      <c r="B533" s="1">
        <v>202302</v>
      </c>
      <c r="C533" s="1" t="str">
        <f>"3411221820"</f>
        <v>3411221820</v>
      </c>
      <c r="D533" s="1">
        <v>0</v>
      </c>
      <c r="E533" s="1">
        <v>0</v>
      </c>
      <c r="F533" s="1" t="s">
        <v>7</v>
      </c>
      <c r="G533" s="1"/>
    </row>
    <row r="534" spans="1:7" ht="15" customHeight="1">
      <c r="A534" s="1">
        <v>531</v>
      </c>
      <c r="B534" s="1">
        <v>202302</v>
      </c>
      <c r="C534" s="1" t="str">
        <f>"3411221821"</f>
        <v>3411221821</v>
      </c>
      <c r="D534" s="1">
        <v>67.5</v>
      </c>
      <c r="E534" s="1">
        <v>56</v>
      </c>
      <c r="F534" s="1">
        <v>62.900000000000006</v>
      </c>
      <c r="G534" s="1"/>
    </row>
    <row r="535" spans="1:7" ht="15" customHeight="1">
      <c r="A535" s="1">
        <v>532</v>
      </c>
      <c r="B535" s="1">
        <v>202302</v>
      </c>
      <c r="C535" s="1" t="str">
        <f>"3411221822"</f>
        <v>3411221822</v>
      </c>
      <c r="D535" s="1">
        <v>63</v>
      </c>
      <c r="E535" s="1">
        <v>61</v>
      </c>
      <c r="F535" s="1">
        <v>62.2</v>
      </c>
      <c r="G535" s="1"/>
    </row>
    <row r="536" spans="1:7" ht="15" customHeight="1">
      <c r="A536" s="1">
        <v>533</v>
      </c>
      <c r="B536" s="1">
        <v>202302</v>
      </c>
      <c r="C536" s="1" t="str">
        <f>"3411221823"</f>
        <v>3411221823</v>
      </c>
      <c r="D536" s="1">
        <v>69</v>
      </c>
      <c r="E536" s="1">
        <v>72</v>
      </c>
      <c r="F536" s="1">
        <v>70.2</v>
      </c>
      <c r="G536" s="1"/>
    </row>
    <row r="537" spans="1:7" ht="15" customHeight="1">
      <c r="A537" s="1">
        <v>534</v>
      </c>
      <c r="B537" s="1">
        <v>202302</v>
      </c>
      <c r="C537" s="1" t="str">
        <f>"3411221824"</f>
        <v>3411221824</v>
      </c>
      <c r="D537" s="1">
        <v>57</v>
      </c>
      <c r="E537" s="1">
        <v>55</v>
      </c>
      <c r="F537" s="1">
        <v>56.199999999999996</v>
      </c>
      <c r="G537" s="1"/>
    </row>
    <row r="538" spans="1:7" ht="15" customHeight="1">
      <c r="A538" s="1">
        <v>535</v>
      </c>
      <c r="B538" s="1">
        <v>202302</v>
      </c>
      <c r="C538" s="1" t="str">
        <f>"3411221825"</f>
        <v>3411221825</v>
      </c>
      <c r="D538" s="1">
        <v>64.5</v>
      </c>
      <c r="E538" s="1">
        <v>56</v>
      </c>
      <c r="F538" s="1">
        <v>61.099999999999994</v>
      </c>
      <c r="G538" s="1"/>
    </row>
    <row r="539" spans="1:7" ht="15" customHeight="1">
      <c r="A539" s="1">
        <v>536</v>
      </c>
      <c r="B539" s="1">
        <v>202302</v>
      </c>
      <c r="C539" s="1" t="str">
        <f>"3411221826"</f>
        <v>3411221826</v>
      </c>
      <c r="D539" s="1">
        <v>60.5</v>
      </c>
      <c r="E539" s="1">
        <v>70</v>
      </c>
      <c r="F539" s="1">
        <v>64.3</v>
      </c>
      <c r="G539" s="1"/>
    </row>
    <row r="540" spans="1:7" ht="15" customHeight="1">
      <c r="A540" s="1">
        <v>537</v>
      </c>
      <c r="B540" s="1">
        <v>202302</v>
      </c>
      <c r="C540" s="1" t="str">
        <f>"3411221827"</f>
        <v>3411221827</v>
      </c>
      <c r="D540" s="1">
        <v>65</v>
      </c>
      <c r="E540" s="1">
        <v>64</v>
      </c>
      <c r="F540" s="1">
        <v>64.599999999999994</v>
      </c>
      <c r="G540" s="1"/>
    </row>
    <row r="541" spans="1:7" ht="15" customHeight="1">
      <c r="A541" s="1">
        <v>538</v>
      </c>
      <c r="B541" s="1">
        <v>202302</v>
      </c>
      <c r="C541" s="1" t="str">
        <f>"3411221828"</f>
        <v>3411221828</v>
      </c>
      <c r="D541" s="1">
        <v>66</v>
      </c>
      <c r="E541" s="1">
        <v>71</v>
      </c>
      <c r="F541" s="1">
        <v>68</v>
      </c>
      <c r="G541" s="1"/>
    </row>
    <row r="542" spans="1:7" ht="15" customHeight="1">
      <c r="A542" s="1">
        <v>539</v>
      </c>
      <c r="B542" s="1">
        <v>202302</v>
      </c>
      <c r="C542" s="1" t="str">
        <f>"3411221829"</f>
        <v>3411221829</v>
      </c>
      <c r="D542" s="1">
        <v>68.5</v>
      </c>
      <c r="E542" s="1">
        <v>74</v>
      </c>
      <c r="F542" s="1">
        <v>70.7</v>
      </c>
      <c r="G542" s="1"/>
    </row>
    <row r="543" spans="1:7" ht="15" customHeight="1">
      <c r="A543" s="1">
        <v>540</v>
      </c>
      <c r="B543" s="1">
        <v>202302</v>
      </c>
      <c r="C543" s="1" t="str">
        <f>"3411221830"</f>
        <v>3411221830</v>
      </c>
      <c r="D543" s="1">
        <v>70.5</v>
      </c>
      <c r="E543" s="1">
        <v>69</v>
      </c>
      <c r="F543" s="1">
        <v>69.900000000000006</v>
      </c>
      <c r="G543" s="1"/>
    </row>
    <row r="544" spans="1:7" ht="15" customHeight="1">
      <c r="A544" s="1">
        <v>541</v>
      </c>
      <c r="B544" s="1">
        <v>202302</v>
      </c>
      <c r="C544" s="1" t="str">
        <f>"3411221901"</f>
        <v>3411221901</v>
      </c>
      <c r="D544" s="1">
        <v>71.5</v>
      </c>
      <c r="E544" s="1">
        <v>84</v>
      </c>
      <c r="F544" s="1">
        <v>76.5</v>
      </c>
      <c r="G544" s="1"/>
    </row>
    <row r="545" spans="1:7" ht="15" customHeight="1">
      <c r="A545" s="1">
        <v>542</v>
      </c>
      <c r="B545" s="1">
        <v>202302</v>
      </c>
      <c r="C545" s="1" t="str">
        <f>"3411221902"</f>
        <v>3411221902</v>
      </c>
      <c r="D545" s="1">
        <v>0</v>
      </c>
      <c r="E545" s="1">
        <v>0</v>
      </c>
      <c r="F545" s="1" t="s">
        <v>7</v>
      </c>
      <c r="G545" s="1"/>
    </row>
    <row r="546" spans="1:7" ht="15" customHeight="1">
      <c r="A546" s="1">
        <v>543</v>
      </c>
      <c r="B546" s="1">
        <v>202302</v>
      </c>
      <c r="C546" s="1" t="str">
        <f>"3411221903"</f>
        <v>3411221903</v>
      </c>
      <c r="D546" s="1">
        <v>64.5</v>
      </c>
      <c r="E546" s="1">
        <v>76</v>
      </c>
      <c r="F546" s="1">
        <v>69.099999999999994</v>
      </c>
      <c r="G546" s="1"/>
    </row>
    <row r="547" spans="1:7" ht="15" customHeight="1">
      <c r="A547" s="1">
        <v>544</v>
      </c>
      <c r="B547" s="1">
        <v>202302</v>
      </c>
      <c r="C547" s="1" t="str">
        <f>"3411221904"</f>
        <v>3411221904</v>
      </c>
      <c r="D547" s="1">
        <v>72.5</v>
      </c>
      <c r="E547" s="1">
        <v>78</v>
      </c>
      <c r="F547" s="1">
        <v>74.7</v>
      </c>
      <c r="G547" s="1"/>
    </row>
    <row r="548" spans="1:7" ht="15" customHeight="1">
      <c r="A548" s="1">
        <v>545</v>
      </c>
      <c r="B548" s="1">
        <v>202302</v>
      </c>
      <c r="C548" s="1" t="str">
        <f>"3411221905"</f>
        <v>3411221905</v>
      </c>
      <c r="D548" s="1">
        <v>0</v>
      </c>
      <c r="E548" s="1">
        <v>0</v>
      </c>
      <c r="F548" s="1" t="s">
        <v>7</v>
      </c>
      <c r="G548" s="1"/>
    </row>
    <row r="549" spans="1:7" ht="15" customHeight="1">
      <c r="A549" s="1">
        <v>546</v>
      </c>
      <c r="B549" s="1">
        <v>202302</v>
      </c>
      <c r="C549" s="1" t="str">
        <f>"3411221906"</f>
        <v>3411221906</v>
      </c>
      <c r="D549" s="1">
        <v>57.5</v>
      </c>
      <c r="E549" s="1">
        <v>53</v>
      </c>
      <c r="F549" s="1">
        <v>55.7</v>
      </c>
      <c r="G549" s="1"/>
    </row>
    <row r="550" spans="1:7" ht="15" customHeight="1">
      <c r="A550" s="1">
        <v>547</v>
      </c>
      <c r="B550" s="1">
        <v>202302</v>
      </c>
      <c r="C550" s="1" t="str">
        <f>"3411221907"</f>
        <v>3411221907</v>
      </c>
      <c r="D550" s="1">
        <v>56</v>
      </c>
      <c r="E550" s="1">
        <v>49</v>
      </c>
      <c r="F550" s="1">
        <v>53.2</v>
      </c>
      <c r="G550" s="1"/>
    </row>
    <row r="551" spans="1:7" ht="15" customHeight="1">
      <c r="A551" s="1">
        <v>548</v>
      </c>
      <c r="B551" s="1">
        <v>202302</v>
      </c>
      <c r="C551" s="1" t="str">
        <f>"3411221908"</f>
        <v>3411221908</v>
      </c>
      <c r="D551" s="1">
        <v>69</v>
      </c>
      <c r="E551" s="1">
        <v>80</v>
      </c>
      <c r="F551" s="1">
        <v>73.400000000000006</v>
      </c>
      <c r="G551" s="1"/>
    </row>
    <row r="552" spans="1:7" ht="15" customHeight="1">
      <c r="A552" s="1">
        <v>549</v>
      </c>
      <c r="B552" s="1">
        <v>202302</v>
      </c>
      <c r="C552" s="1" t="str">
        <f>"3411221909"</f>
        <v>3411221909</v>
      </c>
      <c r="D552" s="1">
        <v>65.5</v>
      </c>
      <c r="E552" s="1">
        <v>74</v>
      </c>
      <c r="F552" s="1">
        <v>68.900000000000006</v>
      </c>
      <c r="G552" s="1"/>
    </row>
    <row r="553" spans="1:7" ht="15" customHeight="1">
      <c r="A553" s="1">
        <v>550</v>
      </c>
      <c r="B553" s="1">
        <v>202302</v>
      </c>
      <c r="C553" s="1" t="str">
        <f>"3411221910"</f>
        <v>3411221910</v>
      </c>
      <c r="D553" s="1">
        <v>75</v>
      </c>
      <c r="E553" s="1">
        <v>81</v>
      </c>
      <c r="F553" s="1">
        <v>77.400000000000006</v>
      </c>
      <c r="G553" s="1"/>
    </row>
    <row r="554" spans="1:7" ht="15" customHeight="1">
      <c r="A554" s="1">
        <v>551</v>
      </c>
      <c r="B554" s="1">
        <v>202302</v>
      </c>
      <c r="C554" s="1" t="str">
        <f>"3411221911"</f>
        <v>3411221911</v>
      </c>
      <c r="D554" s="1">
        <v>72</v>
      </c>
      <c r="E554" s="1">
        <v>80</v>
      </c>
      <c r="F554" s="1">
        <v>75.199999999999989</v>
      </c>
      <c r="G554" s="1"/>
    </row>
    <row r="555" spans="1:7" ht="15" customHeight="1">
      <c r="A555" s="1">
        <v>552</v>
      </c>
      <c r="B555" s="1">
        <v>202302</v>
      </c>
      <c r="C555" s="1" t="str">
        <f>"3411221912"</f>
        <v>3411221912</v>
      </c>
      <c r="D555" s="1">
        <v>74.5</v>
      </c>
      <c r="E555" s="1">
        <v>67</v>
      </c>
      <c r="F555" s="1">
        <v>71.5</v>
      </c>
      <c r="G555" s="1"/>
    </row>
    <row r="556" spans="1:7" ht="15" customHeight="1">
      <c r="A556" s="1">
        <v>553</v>
      </c>
      <c r="B556" s="1">
        <v>202302</v>
      </c>
      <c r="C556" s="1" t="str">
        <f>"3411221913"</f>
        <v>3411221913</v>
      </c>
      <c r="D556" s="1">
        <v>57</v>
      </c>
      <c r="E556" s="1">
        <v>49</v>
      </c>
      <c r="F556" s="1">
        <v>53.8</v>
      </c>
      <c r="G556" s="1"/>
    </row>
    <row r="557" spans="1:7" ht="15" customHeight="1">
      <c r="A557" s="1">
        <v>554</v>
      </c>
      <c r="B557" s="1">
        <v>202302</v>
      </c>
      <c r="C557" s="1" t="str">
        <f>"3411221914"</f>
        <v>3411221914</v>
      </c>
      <c r="D557" s="1">
        <v>54.5</v>
      </c>
      <c r="E557" s="1">
        <v>55</v>
      </c>
      <c r="F557" s="1">
        <v>54.699999999999996</v>
      </c>
      <c r="G557" s="1"/>
    </row>
    <row r="558" spans="1:7" ht="15" customHeight="1">
      <c r="A558" s="1">
        <v>555</v>
      </c>
      <c r="B558" s="1">
        <v>202302</v>
      </c>
      <c r="C558" s="1" t="str">
        <f>"3411221915"</f>
        <v>3411221915</v>
      </c>
      <c r="D558" s="1">
        <v>68.5</v>
      </c>
      <c r="E558" s="1">
        <v>75</v>
      </c>
      <c r="F558" s="1">
        <v>71.099999999999994</v>
      </c>
      <c r="G558" s="1"/>
    </row>
    <row r="559" spans="1:7" ht="15" customHeight="1">
      <c r="A559" s="1">
        <v>556</v>
      </c>
      <c r="B559" s="1">
        <v>202302</v>
      </c>
      <c r="C559" s="1" t="str">
        <f>"3411221916"</f>
        <v>3411221916</v>
      </c>
      <c r="D559" s="1">
        <v>60.5</v>
      </c>
      <c r="E559" s="1">
        <v>71</v>
      </c>
      <c r="F559" s="1">
        <v>64.7</v>
      </c>
      <c r="G559" s="1"/>
    </row>
    <row r="560" spans="1:7" ht="15" customHeight="1">
      <c r="A560" s="1">
        <v>557</v>
      </c>
      <c r="B560" s="1">
        <v>202302</v>
      </c>
      <c r="C560" s="1" t="str">
        <f>"3411221917"</f>
        <v>3411221917</v>
      </c>
      <c r="D560" s="1">
        <v>67</v>
      </c>
      <c r="E560" s="1">
        <v>82</v>
      </c>
      <c r="F560" s="1">
        <v>73</v>
      </c>
      <c r="G560" s="1"/>
    </row>
    <row r="561" spans="1:7" ht="15" customHeight="1">
      <c r="A561" s="1">
        <v>558</v>
      </c>
      <c r="B561" s="1">
        <v>202302</v>
      </c>
      <c r="C561" s="1" t="str">
        <f>"3411221918"</f>
        <v>3411221918</v>
      </c>
      <c r="D561" s="1">
        <v>73</v>
      </c>
      <c r="E561" s="1">
        <v>78</v>
      </c>
      <c r="F561" s="1">
        <v>75</v>
      </c>
      <c r="G561" s="1"/>
    </row>
    <row r="562" spans="1:7" ht="15" customHeight="1">
      <c r="A562" s="1">
        <v>559</v>
      </c>
      <c r="B562" s="1">
        <v>202302</v>
      </c>
      <c r="C562" s="1" t="str">
        <f>"3411221919"</f>
        <v>3411221919</v>
      </c>
      <c r="D562" s="1">
        <v>0</v>
      </c>
      <c r="E562" s="1">
        <v>0</v>
      </c>
      <c r="F562" s="1" t="s">
        <v>7</v>
      </c>
      <c r="G562" s="1"/>
    </row>
    <row r="563" spans="1:7" ht="15" customHeight="1">
      <c r="A563" s="1">
        <v>560</v>
      </c>
      <c r="B563" s="1">
        <v>202302</v>
      </c>
      <c r="C563" s="1" t="str">
        <f>"3411221920"</f>
        <v>3411221920</v>
      </c>
      <c r="D563" s="1">
        <v>0</v>
      </c>
      <c r="E563" s="1">
        <v>0</v>
      </c>
      <c r="F563" s="1" t="s">
        <v>7</v>
      </c>
      <c r="G563" s="1"/>
    </row>
    <row r="564" spans="1:7" ht="15" customHeight="1">
      <c r="A564" s="1">
        <v>561</v>
      </c>
      <c r="B564" s="1">
        <v>202302</v>
      </c>
      <c r="C564" s="1" t="str">
        <f>"3411221921"</f>
        <v>3411221921</v>
      </c>
      <c r="D564" s="1">
        <v>54.5</v>
      </c>
      <c r="E564" s="1">
        <v>31</v>
      </c>
      <c r="F564" s="1">
        <v>45.099999999999994</v>
      </c>
      <c r="G564" s="1"/>
    </row>
    <row r="565" spans="1:7" ht="15" customHeight="1">
      <c r="A565" s="1">
        <v>562</v>
      </c>
      <c r="B565" s="1">
        <v>202302</v>
      </c>
      <c r="C565" s="1" t="str">
        <f>"3411221922"</f>
        <v>3411221922</v>
      </c>
      <c r="D565" s="1">
        <v>0</v>
      </c>
      <c r="E565" s="1">
        <v>0</v>
      </c>
      <c r="F565" s="1" t="s">
        <v>7</v>
      </c>
      <c r="G565" s="1"/>
    </row>
    <row r="566" spans="1:7" ht="15" customHeight="1">
      <c r="A566" s="1">
        <v>563</v>
      </c>
      <c r="B566" s="1">
        <v>202302</v>
      </c>
      <c r="C566" s="1" t="str">
        <f>"3411221923"</f>
        <v>3411221923</v>
      </c>
      <c r="D566" s="1">
        <v>59.5</v>
      </c>
      <c r="E566" s="1">
        <v>48</v>
      </c>
      <c r="F566" s="1">
        <v>54.9</v>
      </c>
      <c r="G566" s="1"/>
    </row>
    <row r="567" spans="1:7" ht="15" customHeight="1">
      <c r="A567" s="1">
        <v>564</v>
      </c>
      <c r="B567" s="1">
        <v>202302</v>
      </c>
      <c r="C567" s="1" t="str">
        <f>"3411221924"</f>
        <v>3411221924</v>
      </c>
      <c r="D567" s="1">
        <v>0</v>
      </c>
      <c r="E567" s="1">
        <v>0</v>
      </c>
      <c r="F567" s="1" t="s">
        <v>7</v>
      </c>
      <c r="G567" s="1"/>
    </row>
    <row r="568" spans="1:7" ht="15" customHeight="1">
      <c r="A568" s="1">
        <v>565</v>
      </c>
      <c r="B568" s="1">
        <v>202302</v>
      </c>
      <c r="C568" s="1" t="str">
        <f>"3411221925"</f>
        <v>3411221925</v>
      </c>
      <c r="D568" s="1">
        <v>68.5</v>
      </c>
      <c r="E568" s="1">
        <v>68</v>
      </c>
      <c r="F568" s="1">
        <v>68.300000000000011</v>
      </c>
      <c r="G568" s="1"/>
    </row>
    <row r="569" spans="1:7" ht="15" customHeight="1">
      <c r="A569" s="1">
        <v>566</v>
      </c>
      <c r="B569" s="1">
        <v>202302</v>
      </c>
      <c r="C569" s="1" t="str">
        <f>"3411221926"</f>
        <v>3411221926</v>
      </c>
      <c r="D569" s="1">
        <v>61</v>
      </c>
      <c r="E569" s="1">
        <v>66</v>
      </c>
      <c r="F569" s="1">
        <v>63</v>
      </c>
      <c r="G569" s="1"/>
    </row>
    <row r="570" spans="1:7" ht="15" customHeight="1">
      <c r="A570" s="1">
        <v>567</v>
      </c>
      <c r="B570" s="1">
        <v>202302</v>
      </c>
      <c r="C570" s="1" t="str">
        <f>"3411221927"</f>
        <v>3411221927</v>
      </c>
      <c r="D570" s="1">
        <v>71.5</v>
      </c>
      <c r="E570" s="1">
        <v>81</v>
      </c>
      <c r="F570" s="1">
        <v>75.3</v>
      </c>
      <c r="G570" s="1"/>
    </row>
    <row r="571" spans="1:7" ht="15" customHeight="1">
      <c r="A571" s="1">
        <v>568</v>
      </c>
      <c r="B571" s="1">
        <v>202302</v>
      </c>
      <c r="C571" s="1" t="str">
        <f>"3411221928"</f>
        <v>3411221928</v>
      </c>
      <c r="D571" s="1">
        <v>77</v>
      </c>
      <c r="E571" s="1">
        <v>86</v>
      </c>
      <c r="F571" s="1">
        <v>80.599999999999994</v>
      </c>
      <c r="G571" s="1"/>
    </row>
    <row r="572" spans="1:7" ht="15" customHeight="1">
      <c r="A572" s="1">
        <v>569</v>
      </c>
      <c r="B572" s="1">
        <v>202302</v>
      </c>
      <c r="C572" s="1" t="str">
        <f>"3411221929"</f>
        <v>3411221929</v>
      </c>
      <c r="D572" s="1">
        <v>71</v>
      </c>
      <c r="E572" s="1">
        <v>72</v>
      </c>
      <c r="F572" s="1">
        <v>71.400000000000006</v>
      </c>
      <c r="G572" s="1"/>
    </row>
    <row r="573" spans="1:7" ht="15" customHeight="1">
      <c r="A573" s="1">
        <v>570</v>
      </c>
      <c r="B573" s="1">
        <v>202302</v>
      </c>
      <c r="C573" s="1" t="str">
        <f>"3411221930"</f>
        <v>3411221930</v>
      </c>
      <c r="D573" s="1">
        <v>0</v>
      </c>
      <c r="E573" s="1">
        <v>0</v>
      </c>
      <c r="F573" s="1" t="s">
        <v>7</v>
      </c>
      <c r="G573" s="1"/>
    </row>
    <row r="574" spans="1:7" ht="15" customHeight="1">
      <c r="A574" s="1">
        <v>571</v>
      </c>
      <c r="B574" s="1">
        <v>202302</v>
      </c>
      <c r="C574" s="1" t="str">
        <f>"3411222001"</f>
        <v>3411222001</v>
      </c>
      <c r="D574" s="1">
        <v>54</v>
      </c>
      <c r="E574" s="1">
        <v>46</v>
      </c>
      <c r="F574" s="1">
        <v>50.8</v>
      </c>
      <c r="G574" s="1"/>
    </row>
    <row r="575" spans="1:7" ht="15" customHeight="1">
      <c r="A575" s="1">
        <v>572</v>
      </c>
      <c r="B575" s="1">
        <v>202302</v>
      </c>
      <c r="C575" s="1" t="str">
        <f>"3411222002"</f>
        <v>3411222002</v>
      </c>
      <c r="D575" s="1">
        <v>57.5</v>
      </c>
      <c r="E575" s="1">
        <v>60</v>
      </c>
      <c r="F575" s="1">
        <v>58.5</v>
      </c>
      <c r="G575" s="1"/>
    </row>
    <row r="576" spans="1:7" ht="15" customHeight="1">
      <c r="A576" s="1">
        <v>573</v>
      </c>
      <c r="B576" s="1">
        <v>202302</v>
      </c>
      <c r="C576" s="1" t="str">
        <f>"3411222003"</f>
        <v>3411222003</v>
      </c>
      <c r="D576" s="1">
        <v>59</v>
      </c>
      <c r="E576" s="1">
        <v>70</v>
      </c>
      <c r="F576" s="1">
        <v>63.4</v>
      </c>
      <c r="G576" s="1"/>
    </row>
    <row r="577" spans="1:7" ht="15" customHeight="1">
      <c r="A577" s="1">
        <v>574</v>
      </c>
      <c r="B577" s="1">
        <v>202302</v>
      </c>
      <c r="C577" s="1" t="str">
        <f>"3411222004"</f>
        <v>3411222004</v>
      </c>
      <c r="D577" s="1">
        <v>0</v>
      </c>
      <c r="E577" s="1">
        <v>0</v>
      </c>
      <c r="F577" s="1" t="s">
        <v>7</v>
      </c>
      <c r="G577" s="1"/>
    </row>
    <row r="578" spans="1:7" ht="15" customHeight="1">
      <c r="A578" s="1">
        <v>575</v>
      </c>
      <c r="B578" s="1">
        <v>202302</v>
      </c>
      <c r="C578" s="1" t="str">
        <f>"3411222005"</f>
        <v>3411222005</v>
      </c>
      <c r="D578" s="1">
        <v>66.5</v>
      </c>
      <c r="E578" s="1">
        <v>65</v>
      </c>
      <c r="F578" s="1">
        <v>65.900000000000006</v>
      </c>
      <c r="G578" s="1"/>
    </row>
    <row r="579" spans="1:7" ht="15" customHeight="1">
      <c r="A579" s="1">
        <v>576</v>
      </c>
      <c r="B579" s="1">
        <v>202302</v>
      </c>
      <c r="C579" s="1" t="str">
        <f>"3411222006"</f>
        <v>3411222006</v>
      </c>
      <c r="D579" s="1">
        <v>63</v>
      </c>
      <c r="E579" s="1">
        <v>56</v>
      </c>
      <c r="F579" s="1">
        <v>60.2</v>
      </c>
      <c r="G579" s="1"/>
    </row>
    <row r="580" spans="1:7" ht="15" customHeight="1">
      <c r="A580" s="1">
        <v>577</v>
      </c>
      <c r="B580" s="1">
        <v>202302</v>
      </c>
      <c r="C580" s="1" t="str">
        <f>"3411222007"</f>
        <v>3411222007</v>
      </c>
      <c r="D580" s="1">
        <v>52.5</v>
      </c>
      <c r="E580" s="1">
        <v>37</v>
      </c>
      <c r="F580" s="1">
        <v>46.3</v>
      </c>
      <c r="G580" s="1"/>
    </row>
    <row r="581" spans="1:7" ht="15" customHeight="1">
      <c r="A581" s="1">
        <v>578</v>
      </c>
      <c r="B581" s="1">
        <v>202302</v>
      </c>
      <c r="C581" s="1" t="str">
        <f>"3411222008"</f>
        <v>3411222008</v>
      </c>
      <c r="D581" s="1">
        <v>0</v>
      </c>
      <c r="E581" s="1">
        <v>0</v>
      </c>
      <c r="F581" s="1" t="s">
        <v>7</v>
      </c>
      <c r="G581" s="1"/>
    </row>
    <row r="582" spans="1:7" ht="15" customHeight="1">
      <c r="A582" s="1">
        <v>579</v>
      </c>
      <c r="B582" s="1">
        <v>202302</v>
      </c>
      <c r="C582" s="1" t="str">
        <f>"3411222009"</f>
        <v>3411222009</v>
      </c>
      <c r="D582" s="1">
        <v>73.5</v>
      </c>
      <c r="E582" s="1">
        <v>77</v>
      </c>
      <c r="F582" s="1">
        <v>74.900000000000006</v>
      </c>
      <c r="G582" s="1"/>
    </row>
    <row r="583" spans="1:7" ht="15" customHeight="1">
      <c r="A583" s="1">
        <v>580</v>
      </c>
      <c r="B583" s="1">
        <v>202302</v>
      </c>
      <c r="C583" s="1" t="str">
        <f>"3411222010"</f>
        <v>3411222010</v>
      </c>
      <c r="D583" s="1">
        <v>59.5</v>
      </c>
      <c r="E583" s="1">
        <v>72</v>
      </c>
      <c r="F583" s="1">
        <v>64.5</v>
      </c>
      <c r="G583" s="1"/>
    </row>
    <row r="584" spans="1:7" ht="15" customHeight="1">
      <c r="A584" s="1">
        <v>581</v>
      </c>
      <c r="B584" s="1">
        <v>202302</v>
      </c>
      <c r="C584" s="1" t="str">
        <f>"3411222011"</f>
        <v>3411222011</v>
      </c>
      <c r="D584" s="1">
        <v>60</v>
      </c>
      <c r="E584" s="1">
        <v>61</v>
      </c>
      <c r="F584" s="1">
        <v>60.400000000000006</v>
      </c>
      <c r="G584" s="1"/>
    </row>
    <row r="585" spans="1:7" ht="15" customHeight="1">
      <c r="A585" s="1">
        <v>582</v>
      </c>
      <c r="B585" s="1">
        <v>202302</v>
      </c>
      <c r="C585" s="1" t="str">
        <f>"3411222012"</f>
        <v>3411222012</v>
      </c>
      <c r="D585" s="1">
        <v>56</v>
      </c>
      <c r="E585" s="1">
        <v>50</v>
      </c>
      <c r="F585" s="1">
        <v>53.6</v>
      </c>
      <c r="G585" s="1"/>
    </row>
    <row r="586" spans="1:7" ht="15" customHeight="1">
      <c r="A586" s="1">
        <v>583</v>
      </c>
      <c r="B586" s="1">
        <v>202302</v>
      </c>
      <c r="C586" s="1" t="str">
        <f>"3411222013"</f>
        <v>3411222013</v>
      </c>
      <c r="D586" s="1">
        <v>57.5</v>
      </c>
      <c r="E586" s="1">
        <v>52</v>
      </c>
      <c r="F586" s="1">
        <v>55.3</v>
      </c>
      <c r="G586" s="1"/>
    </row>
    <row r="587" spans="1:7" ht="15" customHeight="1">
      <c r="A587" s="1">
        <v>584</v>
      </c>
      <c r="B587" s="1">
        <v>202302</v>
      </c>
      <c r="C587" s="1" t="str">
        <f>"3411222014"</f>
        <v>3411222014</v>
      </c>
      <c r="D587" s="1">
        <v>69</v>
      </c>
      <c r="E587" s="1">
        <v>78</v>
      </c>
      <c r="F587" s="1">
        <v>72.599999999999994</v>
      </c>
      <c r="G587" s="1"/>
    </row>
    <row r="588" spans="1:7" ht="15" customHeight="1">
      <c r="A588" s="1">
        <v>585</v>
      </c>
      <c r="B588" s="1">
        <v>202302</v>
      </c>
      <c r="C588" s="1" t="str">
        <f>"3411222015"</f>
        <v>3411222015</v>
      </c>
      <c r="D588" s="1">
        <v>60</v>
      </c>
      <c r="E588" s="1">
        <v>51</v>
      </c>
      <c r="F588" s="1">
        <v>56.400000000000006</v>
      </c>
      <c r="G588" s="1"/>
    </row>
    <row r="589" spans="1:7" ht="15" customHeight="1">
      <c r="A589" s="1">
        <v>586</v>
      </c>
      <c r="B589" s="1">
        <v>202302</v>
      </c>
      <c r="C589" s="1" t="str">
        <f>"3411222016"</f>
        <v>3411222016</v>
      </c>
      <c r="D589" s="1">
        <v>67.5</v>
      </c>
      <c r="E589" s="1">
        <v>75</v>
      </c>
      <c r="F589" s="1">
        <v>70.5</v>
      </c>
      <c r="G589" s="1"/>
    </row>
    <row r="590" spans="1:7" ht="15" customHeight="1">
      <c r="A590" s="1">
        <v>587</v>
      </c>
      <c r="B590" s="1">
        <v>202302</v>
      </c>
      <c r="C590" s="1" t="str">
        <f>"3411222017"</f>
        <v>3411222017</v>
      </c>
      <c r="D590" s="1">
        <v>61</v>
      </c>
      <c r="E590" s="1">
        <v>71</v>
      </c>
      <c r="F590" s="1">
        <v>65</v>
      </c>
      <c r="G590" s="1"/>
    </row>
    <row r="591" spans="1:7" ht="15" customHeight="1">
      <c r="A591" s="1">
        <v>588</v>
      </c>
      <c r="B591" s="1">
        <v>202302</v>
      </c>
      <c r="C591" s="1" t="str">
        <f>"3411222018"</f>
        <v>3411222018</v>
      </c>
      <c r="D591" s="1">
        <v>67</v>
      </c>
      <c r="E591" s="1">
        <v>73</v>
      </c>
      <c r="F591" s="1">
        <v>69.400000000000006</v>
      </c>
      <c r="G591" s="1"/>
    </row>
    <row r="592" spans="1:7" ht="15" customHeight="1">
      <c r="A592" s="1">
        <v>589</v>
      </c>
      <c r="B592" s="1">
        <v>202302</v>
      </c>
      <c r="C592" s="1" t="str">
        <f>"3411222019"</f>
        <v>3411222019</v>
      </c>
      <c r="D592" s="1">
        <v>49.5</v>
      </c>
      <c r="E592" s="1">
        <v>38</v>
      </c>
      <c r="F592" s="1">
        <v>44.9</v>
      </c>
      <c r="G592" s="1"/>
    </row>
    <row r="593" spans="1:7" ht="15" customHeight="1">
      <c r="A593" s="1">
        <v>590</v>
      </c>
      <c r="B593" s="1">
        <v>202302</v>
      </c>
      <c r="C593" s="1" t="str">
        <f>"3411222020"</f>
        <v>3411222020</v>
      </c>
      <c r="D593" s="1">
        <v>57</v>
      </c>
      <c r="E593" s="1">
        <v>49</v>
      </c>
      <c r="F593" s="1">
        <v>53.8</v>
      </c>
      <c r="G593" s="1"/>
    </row>
    <row r="594" spans="1:7" ht="15" customHeight="1">
      <c r="A594" s="1">
        <v>591</v>
      </c>
      <c r="B594" s="1">
        <v>202302</v>
      </c>
      <c r="C594" s="1" t="str">
        <f>"3411222021"</f>
        <v>3411222021</v>
      </c>
      <c r="D594" s="1">
        <v>56</v>
      </c>
      <c r="E594" s="1">
        <v>40</v>
      </c>
      <c r="F594" s="1">
        <v>49.6</v>
      </c>
      <c r="G594" s="1"/>
    </row>
    <row r="595" spans="1:7" ht="15" customHeight="1">
      <c r="A595" s="1">
        <v>592</v>
      </c>
      <c r="B595" s="1">
        <v>202302</v>
      </c>
      <c r="C595" s="1" t="str">
        <f>"3411222022"</f>
        <v>3411222022</v>
      </c>
      <c r="D595" s="1">
        <v>51</v>
      </c>
      <c r="E595" s="1">
        <v>43</v>
      </c>
      <c r="F595" s="1">
        <v>47.8</v>
      </c>
      <c r="G595" s="1"/>
    </row>
    <row r="596" spans="1:7" ht="15" customHeight="1">
      <c r="A596" s="1">
        <v>593</v>
      </c>
      <c r="B596" s="1">
        <v>202302</v>
      </c>
      <c r="C596" s="1" t="str">
        <f>"3411222023"</f>
        <v>3411222023</v>
      </c>
      <c r="D596" s="1">
        <v>71.5</v>
      </c>
      <c r="E596" s="1">
        <v>78</v>
      </c>
      <c r="F596" s="1">
        <v>74.099999999999994</v>
      </c>
      <c r="G596" s="1"/>
    </row>
    <row r="597" spans="1:7" ht="15" customHeight="1">
      <c r="A597" s="1">
        <v>594</v>
      </c>
      <c r="B597" s="1">
        <v>202302</v>
      </c>
      <c r="C597" s="1" t="str">
        <f>"3411222024"</f>
        <v>3411222024</v>
      </c>
      <c r="D597" s="1">
        <v>64.5</v>
      </c>
      <c r="E597" s="1">
        <v>67</v>
      </c>
      <c r="F597" s="1">
        <v>65.5</v>
      </c>
      <c r="G597" s="1"/>
    </row>
    <row r="598" spans="1:7" ht="15" customHeight="1">
      <c r="A598" s="1">
        <v>595</v>
      </c>
      <c r="B598" s="1">
        <v>202302</v>
      </c>
      <c r="C598" s="1" t="str">
        <f>"3411222025"</f>
        <v>3411222025</v>
      </c>
      <c r="D598" s="1">
        <v>59.5</v>
      </c>
      <c r="E598" s="1">
        <v>66</v>
      </c>
      <c r="F598" s="1">
        <v>62.099999999999994</v>
      </c>
      <c r="G598" s="1"/>
    </row>
    <row r="599" spans="1:7" ht="15" customHeight="1">
      <c r="A599" s="1">
        <v>596</v>
      </c>
      <c r="B599" s="1">
        <v>202302</v>
      </c>
      <c r="C599" s="1" t="str">
        <f>"3411222026"</f>
        <v>3411222026</v>
      </c>
      <c r="D599" s="1">
        <v>66.5</v>
      </c>
      <c r="E599" s="1">
        <v>57</v>
      </c>
      <c r="F599" s="1">
        <v>62.7</v>
      </c>
      <c r="G599" s="1"/>
    </row>
    <row r="600" spans="1:7" ht="15" customHeight="1">
      <c r="A600" s="1">
        <v>597</v>
      </c>
      <c r="B600" s="1">
        <v>202302</v>
      </c>
      <c r="C600" s="1" t="str">
        <f>"3411222027"</f>
        <v>3411222027</v>
      </c>
      <c r="D600" s="1">
        <v>50</v>
      </c>
      <c r="E600" s="1">
        <v>53</v>
      </c>
      <c r="F600" s="1">
        <v>51.2</v>
      </c>
      <c r="G600" s="1"/>
    </row>
    <row r="601" spans="1:7" ht="15" customHeight="1">
      <c r="A601" s="1">
        <v>598</v>
      </c>
      <c r="B601" s="1">
        <v>202302</v>
      </c>
      <c r="C601" s="1" t="str">
        <f>"3411222028"</f>
        <v>3411222028</v>
      </c>
      <c r="D601" s="1">
        <v>63</v>
      </c>
      <c r="E601" s="1">
        <v>70</v>
      </c>
      <c r="F601" s="1">
        <v>65.8</v>
      </c>
      <c r="G601" s="1"/>
    </row>
    <row r="602" spans="1:7" ht="15" customHeight="1">
      <c r="A602" s="1">
        <v>599</v>
      </c>
      <c r="B602" s="1">
        <v>202302</v>
      </c>
      <c r="C602" s="1" t="str">
        <f>"3411222029"</f>
        <v>3411222029</v>
      </c>
      <c r="D602" s="1">
        <v>79.5</v>
      </c>
      <c r="E602" s="1">
        <v>78</v>
      </c>
      <c r="F602" s="1">
        <v>78.900000000000006</v>
      </c>
      <c r="G602" s="1"/>
    </row>
    <row r="603" spans="1:7" ht="15" customHeight="1">
      <c r="A603" s="1">
        <v>600</v>
      </c>
      <c r="B603" s="1">
        <v>202302</v>
      </c>
      <c r="C603" s="1" t="str">
        <f>"3411222030"</f>
        <v>3411222030</v>
      </c>
      <c r="D603" s="1">
        <v>60</v>
      </c>
      <c r="E603" s="1">
        <v>65</v>
      </c>
      <c r="F603" s="1">
        <v>62</v>
      </c>
      <c r="G603" s="1"/>
    </row>
    <row r="604" spans="1:7" ht="15" customHeight="1">
      <c r="A604" s="1">
        <v>601</v>
      </c>
      <c r="B604" s="1">
        <v>202302</v>
      </c>
      <c r="C604" s="1" t="str">
        <f>"3411222101"</f>
        <v>3411222101</v>
      </c>
      <c r="D604" s="1">
        <v>54.5</v>
      </c>
      <c r="E604" s="1">
        <v>55</v>
      </c>
      <c r="F604" s="1">
        <v>54.699999999999996</v>
      </c>
      <c r="G604" s="1"/>
    </row>
    <row r="605" spans="1:7" ht="15" customHeight="1">
      <c r="A605" s="1">
        <v>602</v>
      </c>
      <c r="B605" s="1">
        <v>202302</v>
      </c>
      <c r="C605" s="1" t="str">
        <f>"3411222102"</f>
        <v>3411222102</v>
      </c>
      <c r="D605" s="1">
        <v>0</v>
      </c>
      <c r="E605" s="1">
        <v>0</v>
      </c>
      <c r="F605" s="1" t="s">
        <v>7</v>
      </c>
      <c r="G605" s="1"/>
    </row>
    <row r="606" spans="1:7" ht="15" customHeight="1">
      <c r="A606" s="1">
        <v>603</v>
      </c>
      <c r="B606" s="1">
        <v>202302</v>
      </c>
      <c r="C606" s="1" t="str">
        <f>"3411222103"</f>
        <v>3411222103</v>
      </c>
      <c r="D606" s="1">
        <v>57.5</v>
      </c>
      <c r="E606" s="1">
        <v>53</v>
      </c>
      <c r="F606" s="1">
        <v>55.7</v>
      </c>
      <c r="G606" s="1"/>
    </row>
    <row r="607" spans="1:7" ht="15" customHeight="1">
      <c r="A607" s="1">
        <v>604</v>
      </c>
      <c r="B607" s="1">
        <v>202302</v>
      </c>
      <c r="C607" s="1" t="str">
        <f>"3411222104"</f>
        <v>3411222104</v>
      </c>
      <c r="D607" s="1">
        <v>65</v>
      </c>
      <c r="E607" s="1">
        <v>47</v>
      </c>
      <c r="F607" s="1">
        <v>57.8</v>
      </c>
      <c r="G607" s="1"/>
    </row>
    <row r="608" spans="1:7" ht="15" customHeight="1">
      <c r="A608" s="1">
        <v>605</v>
      </c>
      <c r="B608" s="1">
        <v>202302</v>
      </c>
      <c r="C608" s="1" t="str">
        <f>"3411222105"</f>
        <v>3411222105</v>
      </c>
      <c r="D608" s="1">
        <v>66.5</v>
      </c>
      <c r="E608" s="1">
        <v>63</v>
      </c>
      <c r="F608" s="1">
        <v>65.099999999999994</v>
      </c>
      <c r="G608" s="1"/>
    </row>
    <row r="609" spans="1:7" ht="15" customHeight="1">
      <c r="A609" s="1">
        <v>606</v>
      </c>
      <c r="B609" s="1">
        <v>202302</v>
      </c>
      <c r="C609" s="1" t="str">
        <f>"3411222106"</f>
        <v>3411222106</v>
      </c>
      <c r="D609" s="1">
        <v>66</v>
      </c>
      <c r="E609" s="1">
        <v>57</v>
      </c>
      <c r="F609" s="1">
        <v>62.400000000000006</v>
      </c>
      <c r="G609" s="1"/>
    </row>
    <row r="610" spans="1:7" ht="15" customHeight="1">
      <c r="A610" s="1">
        <v>607</v>
      </c>
      <c r="B610" s="1">
        <v>202302</v>
      </c>
      <c r="C610" s="1" t="str">
        <f>"3411222107"</f>
        <v>3411222107</v>
      </c>
      <c r="D610" s="1">
        <v>0</v>
      </c>
      <c r="E610" s="1">
        <v>0</v>
      </c>
      <c r="F610" s="1" t="s">
        <v>7</v>
      </c>
      <c r="G610" s="1"/>
    </row>
    <row r="611" spans="1:7" ht="15" customHeight="1">
      <c r="A611" s="1">
        <v>608</v>
      </c>
      <c r="B611" s="1">
        <v>202302</v>
      </c>
      <c r="C611" s="1" t="str">
        <f>"3411222108"</f>
        <v>3411222108</v>
      </c>
      <c r="D611" s="1">
        <v>60.5</v>
      </c>
      <c r="E611" s="1">
        <v>72</v>
      </c>
      <c r="F611" s="1">
        <v>65.099999999999994</v>
      </c>
      <c r="G611" s="1"/>
    </row>
    <row r="612" spans="1:7" ht="15" customHeight="1">
      <c r="A612" s="1">
        <v>609</v>
      </c>
      <c r="B612" s="1">
        <v>202302</v>
      </c>
      <c r="C612" s="1" t="str">
        <f>"3411222109"</f>
        <v>3411222109</v>
      </c>
      <c r="D612" s="1">
        <v>0</v>
      </c>
      <c r="E612" s="1">
        <v>0</v>
      </c>
      <c r="F612" s="1" t="s">
        <v>7</v>
      </c>
      <c r="G612" s="1"/>
    </row>
    <row r="613" spans="1:7" ht="15" customHeight="1">
      <c r="A613" s="1">
        <v>610</v>
      </c>
      <c r="B613" s="1">
        <v>202302</v>
      </c>
      <c r="C613" s="1" t="str">
        <f>"3411222110"</f>
        <v>3411222110</v>
      </c>
      <c r="D613" s="1">
        <v>60.5</v>
      </c>
      <c r="E613" s="1">
        <v>56</v>
      </c>
      <c r="F613" s="1">
        <v>58.7</v>
      </c>
      <c r="G613" s="1"/>
    </row>
    <row r="614" spans="1:7" ht="15" customHeight="1">
      <c r="A614" s="1">
        <v>611</v>
      </c>
      <c r="B614" s="1">
        <v>202302</v>
      </c>
      <c r="C614" s="1" t="str">
        <f>"3411222111"</f>
        <v>3411222111</v>
      </c>
      <c r="D614" s="1">
        <v>52.5</v>
      </c>
      <c r="E614" s="1">
        <v>54</v>
      </c>
      <c r="F614" s="1">
        <v>53.1</v>
      </c>
      <c r="G614" s="1"/>
    </row>
    <row r="615" spans="1:7" ht="15" customHeight="1">
      <c r="A615" s="1">
        <v>612</v>
      </c>
      <c r="B615" s="1">
        <v>202302</v>
      </c>
      <c r="C615" s="1" t="str">
        <f>"3411222112"</f>
        <v>3411222112</v>
      </c>
      <c r="D615" s="1">
        <v>65</v>
      </c>
      <c r="E615" s="1">
        <v>65</v>
      </c>
      <c r="F615" s="1">
        <v>65</v>
      </c>
      <c r="G615" s="1"/>
    </row>
    <row r="616" spans="1:7" ht="15" customHeight="1">
      <c r="A616" s="1">
        <v>613</v>
      </c>
      <c r="B616" s="1">
        <v>202302</v>
      </c>
      <c r="C616" s="1" t="str">
        <f>"3411222113"</f>
        <v>3411222113</v>
      </c>
      <c r="D616" s="1">
        <v>71.5</v>
      </c>
      <c r="E616" s="1">
        <v>78</v>
      </c>
      <c r="F616" s="1">
        <v>74.099999999999994</v>
      </c>
      <c r="G616" s="1"/>
    </row>
    <row r="617" spans="1:7" ht="15" customHeight="1">
      <c r="A617" s="1">
        <v>614</v>
      </c>
      <c r="B617" s="1">
        <v>202302</v>
      </c>
      <c r="C617" s="1" t="str">
        <f>"3411222114"</f>
        <v>3411222114</v>
      </c>
      <c r="D617" s="1">
        <v>59.5</v>
      </c>
      <c r="E617" s="1">
        <v>58</v>
      </c>
      <c r="F617" s="1">
        <v>58.9</v>
      </c>
      <c r="G617" s="1"/>
    </row>
    <row r="618" spans="1:7" ht="15" customHeight="1">
      <c r="A618" s="1">
        <v>615</v>
      </c>
      <c r="B618" s="1">
        <v>202302</v>
      </c>
      <c r="C618" s="1" t="str">
        <f>"3411222115"</f>
        <v>3411222115</v>
      </c>
      <c r="D618" s="1">
        <v>60.5</v>
      </c>
      <c r="E618" s="1">
        <v>50</v>
      </c>
      <c r="F618" s="1">
        <v>56.3</v>
      </c>
      <c r="G618" s="1"/>
    </row>
    <row r="619" spans="1:7" ht="15" customHeight="1">
      <c r="A619" s="1">
        <v>616</v>
      </c>
      <c r="B619" s="1">
        <v>202302</v>
      </c>
      <c r="C619" s="1" t="str">
        <f>"3411222116"</f>
        <v>3411222116</v>
      </c>
      <c r="D619" s="1">
        <v>72</v>
      </c>
      <c r="E619" s="1">
        <v>79</v>
      </c>
      <c r="F619" s="1">
        <v>74.8</v>
      </c>
      <c r="G619" s="1"/>
    </row>
    <row r="620" spans="1:7" ht="15" customHeight="1">
      <c r="A620" s="1">
        <v>617</v>
      </c>
      <c r="B620" s="1">
        <v>202302</v>
      </c>
      <c r="C620" s="1" t="str">
        <f>"3411222117"</f>
        <v>3411222117</v>
      </c>
      <c r="D620" s="1">
        <v>66.5</v>
      </c>
      <c r="E620" s="1">
        <v>66</v>
      </c>
      <c r="F620" s="1">
        <v>66.3</v>
      </c>
      <c r="G620" s="1"/>
    </row>
    <row r="621" spans="1:7" ht="15" customHeight="1">
      <c r="A621" s="1">
        <v>618</v>
      </c>
      <c r="B621" s="1">
        <v>202302</v>
      </c>
      <c r="C621" s="1" t="str">
        <f>"3411222118"</f>
        <v>3411222118</v>
      </c>
      <c r="D621" s="1">
        <v>79.5</v>
      </c>
      <c r="E621" s="1">
        <v>81</v>
      </c>
      <c r="F621" s="1">
        <v>80.099999999999994</v>
      </c>
      <c r="G621" s="1"/>
    </row>
    <row r="622" spans="1:7" ht="15" customHeight="1">
      <c r="A622" s="1">
        <v>619</v>
      </c>
      <c r="B622" s="1">
        <v>202302</v>
      </c>
      <c r="C622" s="1" t="str">
        <f>"3411222119"</f>
        <v>3411222119</v>
      </c>
      <c r="D622" s="1">
        <v>0</v>
      </c>
      <c r="E622" s="1">
        <v>0</v>
      </c>
      <c r="F622" s="1" t="s">
        <v>7</v>
      </c>
      <c r="G622" s="1"/>
    </row>
    <row r="623" spans="1:7" ht="15" customHeight="1">
      <c r="A623" s="1">
        <v>620</v>
      </c>
      <c r="B623" s="1">
        <v>202302</v>
      </c>
      <c r="C623" s="1" t="str">
        <f>"3411222120"</f>
        <v>3411222120</v>
      </c>
      <c r="D623" s="1">
        <v>67.5</v>
      </c>
      <c r="E623" s="1">
        <v>78</v>
      </c>
      <c r="F623" s="1">
        <v>71.7</v>
      </c>
      <c r="G623" s="1"/>
    </row>
    <row r="624" spans="1:7" ht="15" customHeight="1">
      <c r="A624" s="1">
        <v>621</v>
      </c>
      <c r="B624" s="1">
        <v>202302</v>
      </c>
      <c r="C624" s="1" t="str">
        <f>"3411222121"</f>
        <v>3411222121</v>
      </c>
      <c r="D624" s="1">
        <v>72.5</v>
      </c>
      <c r="E624" s="1">
        <v>74</v>
      </c>
      <c r="F624" s="1">
        <v>73.099999999999994</v>
      </c>
      <c r="G624" s="1"/>
    </row>
    <row r="625" spans="1:7" ht="15" customHeight="1">
      <c r="A625" s="1">
        <v>622</v>
      </c>
      <c r="B625" s="1">
        <v>202302</v>
      </c>
      <c r="C625" s="1" t="str">
        <f>"3411222122"</f>
        <v>3411222122</v>
      </c>
      <c r="D625" s="1">
        <v>0</v>
      </c>
      <c r="E625" s="1">
        <v>0</v>
      </c>
      <c r="F625" s="1" t="s">
        <v>7</v>
      </c>
      <c r="G625" s="1"/>
    </row>
    <row r="626" spans="1:7" ht="15" customHeight="1">
      <c r="A626" s="1">
        <v>623</v>
      </c>
      <c r="B626" s="1">
        <v>202302</v>
      </c>
      <c r="C626" s="1" t="str">
        <f>"3411222123"</f>
        <v>3411222123</v>
      </c>
      <c r="D626" s="1">
        <v>57</v>
      </c>
      <c r="E626" s="1">
        <v>49</v>
      </c>
      <c r="F626" s="1">
        <v>53.8</v>
      </c>
      <c r="G626" s="1"/>
    </row>
    <row r="627" spans="1:7" ht="15" customHeight="1">
      <c r="A627" s="1">
        <v>624</v>
      </c>
      <c r="B627" s="1">
        <v>202302</v>
      </c>
      <c r="C627" s="1" t="str">
        <f>"3411222124"</f>
        <v>3411222124</v>
      </c>
      <c r="D627" s="1">
        <v>0</v>
      </c>
      <c r="E627" s="1">
        <v>0</v>
      </c>
      <c r="F627" s="1" t="s">
        <v>7</v>
      </c>
      <c r="G627" s="1"/>
    </row>
    <row r="628" spans="1:7" ht="15" customHeight="1">
      <c r="A628" s="1">
        <v>625</v>
      </c>
      <c r="B628" s="1">
        <v>202302</v>
      </c>
      <c r="C628" s="1" t="str">
        <f>"3411222125"</f>
        <v>3411222125</v>
      </c>
      <c r="D628" s="1">
        <v>65.5</v>
      </c>
      <c r="E628" s="1">
        <v>79</v>
      </c>
      <c r="F628" s="1">
        <v>70.900000000000006</v>
      </c>
      <c r="G628" s="1"/>
    </row>
    <row r="629" spans="1:7" ht="15" customHeight="1">
      <c r="A629" s="1">
        <v>626</v>
      </c>
      <c r="B629" s="1">
        <v>202302</v>
      </c>
      <c r="C629" s="1" t="str">
        <f>"3411222126"</f>
        <v>3411222126</v>
      </c>
      <c r="D629" s="1">
        <v>0</v>
      </c>
      <c r="E629" s="1">
        <v>0</v>
      </c>
      <c r="F629" s="1" t="s">
        <v>7</v>
      </c>
      <c r="G629" s="1"/>
    </row>
    <row r="630" spans="1:7" ht="15" customHeight="1">
      <c r="A630" s="1">
        <v>627</v>
      </c>
      <c r="B630" s="1">
        <v>202302</v>
      </c>
      <c r="C630" s="1" t="str">
        <f>"3411222127"</f>
        <v>3411222127</v>
      </c>
      <c r="D630" s="1">
        <v>57.5</v>
      </c>
      <c r="E630" s="1">
        <v>50</v>
      </c>
      <c r="F630" s="1">
        <v>54.5</v>
      </c>
      <c r="G630" s="1"/>
    </row>
    <row r="631" spans="1:7" ht="15" customHeight="1">
      <c r="A631" s="1">
        <v>628</v>
      </c>
      <c r="B631" s="1">
        <v>202302</v>
      </c>
      <c r="C631" s="1" t="str">
        <f>"3411222128"</f>
        <v>3411222128</v>
      </c>
      <c r="D631" s="1">
        <v>0</v>
      </c>
      <c r="E631" s="1">
        <v>0</v>
      </c>
      <c r="F631" s="1" t="s">
        <v>7</v>
      </c>
      <c r="G631" s="1"/>
    </row>
    <row r="632" spans="1:7" ht="15" customHeight="1">
      <c r="A632" s="1">
        <v>629</v>
      </c>
      <c r="B632" s="1">
        <v>202302</v>
      </c>
      <c r="C632" s="1" t="str">
        <f>"3411222129"</f>
        <v>3411222129</v>
      </c>
      <c r="D632" s="1">
        <v>0</v>
      </c>
      <c r="E632" s="1">
        <v>0</v>
      </c>
      <c r="F632" s="1" t="s">
        <v>7</v>
      </c>
      <c r="G632" s="1"/>
    </row>
    <row r="633" spans="1:7" ht="15" customHeight="1">
      <c r="A633" s="1">
        <v>630</v>
      </c>
      <c r="B633" s="1">
        <v>202302</v>
      </c>
      <c r="C633" s="1" t="str">
        <f>"3411222130"</f>
        <v>3411222130</v>
      </c>
      <c r="D633" s="1">
        <v>0</v>
      </c>
      <c r="E633" s="1">
        <v>0</v>
      </c>
      <c r="F633" s="1" t="s">
        <v>7</v>
      </c>
      <c r="G633" s="1"/>
    </row>
    <row r="634" spans="1:7" ht="15" customHeight="1">
      <c r="A634" s="1">
        <v>631</v>
      </c>
      <c r="B634" s="1">
        <v>202302</v>
      </c>
      <c r="C634" s="1" t="str">
        <f>"3411222201"</f>
        <v>3411222201</v>
      </c>
      <c r="D634" s="1">
        <v>61.5</v>
      </c>
      <c r="E634" s="1">
        <v>61</v>
      </c>
      <c r="F634" s="1">
        <v>61.3</v>
      </c>
      <c r="G634" s="1"/>
    </row>
    <row r="635" spans="1:7" ht="15" customHeight="1">
      <c r="A635" s="1">
        <v>632</v>
      </c>
      <c r="B635" s="1">
        <v>202302</v>
      </c>
      <c r="C635" s="1" t="str">
        <f>"3411222202"</f>
        <v>3411222202</v>
      </c>
      <c r="D635" s="1">
        <v>68.5</v>
      </c>
      <c r="E635" s="1">
        <v>79</v>
      </c>
      <c r="F635" s="1">
        <v>72.7</v>
      </c>
      <c r="G635" s="1"/>
    </row>
    <row r="636" spans="1:7" ht="15" customHeight="1">
      <c r="A636" s="1">
        <v>633</v>
      </c>
      <c r="B636" s="1">
        <v>202302</v>
      </c>
      <c r="C636" s="1" t="str">
        <f>"3411222203"</f>
        <v>3411222203</v>
      </c>
      <c r="D636" s="1">
        <v>0</v>
      </c>
      <c r="E636" s="1">
        <v>0</v>
      </c>
      <c r="F636" s="1" t="s">
        <v>7</v>
      </c>
      <c r="G636" s="1"/>
    </row>
    <row r="637" spans="1:7" ht="15" customHeight="1">
      <c r="A637" s="1">
        <v>634</v>
      </c>
      <c r="B637" s="1">
        <v>202302</v>
      </c>
      <c r="C637" s="1" t="str">
        <f>"3411222204"</f>
        <v>3411222204</v>
      </c>
      <c r="D637" s="1">
        <v>59.5</v>
      </c>
      <c r="E637" s="1">
        <v>63</v>
      </c>
      <c r="F637" s="1">
        <v>60.9</v>
      </c>
      <c r="G637" s="1"/>
    </row>
    <row r="638" spans="1:7" ht="15" customHeight="1">
      <c r="A638" s="1">
        <v>635</v>
      </c>
      <c r="B638" s="1">
        <v>202302</v>
      </c>
      <c r="C638" s="1" t="str">
        <f>"3411222205"</f>
        <v>3411222205</v>
      </c>
      <c r="D638" s="1">
        <v>63</v>
      </c>
      <c r="E638" s="1">
        <v>63</v>
      </c>
      <c r="F638" s="1">
        <v>63</v>
      </c>
      <c r="G638" s="1"/>
    </row>
    <row r="639" spans="1:7" ht="15" customHeight="1">
      <c r="A639" s="1">
        <v>636</v>
      </c>
      <c r="B639" s="1">
        <v>202302</v>
      </c>
      <c r="C639" s="1" t="str">
        <f>"3411222206"</f>
        <v>3411222206</v>
      </c>
      <c r="D639" s="1">
        <v>55</v>
      </c>
      <c r="E639" s="1">
        <v>65</v>
      </c>
      <c r="F639" s="1">
        <v>59</v>
      </c>
      <c r="G639" s="1"/>
    </row>
    <row r="640" spans="1:7" ht="15" customHeight="1">
      <c r="A640" s="1">
        <v>637</v>
      </c>
      <c r="B640" s="1">
        <v>202302</v>
      </c>
      <c r="C640" s="1" t="str">
        <f>"3411222207"</f>
        <v>3411222207</v>
      </c>
      <c r="D640" s="1">
        <v>67.5</v>
      </c>
      <c r="E640" s="1">
        <v>79</v>
      </c>
      <c r="F640" s="1">
        <v>72.099999999999994</v>
      </c>
      <c r="G640" s="1"/>
    </row>
    <row r="641" spans="1:7" ht="15" customHeight="1">
      <c r="A641" s="1">
        <v>638</v>
      </c>
      <c r="B641" s="1">
        <v>202302</v>
      </c>
      <c r="C641" s="1" t="str">
        <f>"3411222208"</f>
        <v>3411222208</v>
      </c>
      <c r="D641" s="1">
        <v>60</v>
      </c>
      <c r="E641" s="1">
        <v>66</v>
      </c>
      <c r="F641" s="1">
        <v>62.400000000000006</v>
      </c>
      <c r="G641" s="1"/>
    </row>
    <row r="642" spans="1:7" ht="15" customHeight="1">
      <c r="A642" s="1">
        <v>639</v>
      </c>
      <c r="B642" s="1">
        <v>202302</v>
      </c>
      <c r="C642" s="1" t="str">
        <f>"3411222209"</f>
        <v>3411222209</v>
      </c>
      <c r="D642" s="1">
        <v>70</v>
      </c>
      <c r="E642" s="1">
        <v>81</v>
      </c>
      <c r="F642" s="1">
        <v>74.400000000000006</v>
      </c>
      <c r="G642" s="1"/>
    </row>
    <row r="643" spans="1:7" ht="15" customHeight="1">
      <c r="A643" s="1">
        <v>640</v>
      </c>
      <c r="B643" s="1">
        <v>202302</v>
      </c>
      <c r="C643" s="1" t="str">
        <f>"3411222210"</f>
        <v>3411222210</v>
      </c>
      <c r="D643" s="1">
        <v>0</v>
      </c>
      <c r="E643" s="1">
        <v>0</v>
      </c>
      <c r="F643" s="1" t="s">
        <v>7</v>
      </c>
      <c r="G643" s="1"/>
    </row>
    <row r="644" spans="1:7" ht="15" customHeight="1">
      <c r="A644" s="1">
        <v>641</v>
      </c>
      <c r="B644" s="1">
        <v>202302</v>
      </c>
      <c r="C644" s="1" t="str">
        <f>"3411222211"</f>
        <v>3411222211</v>
      </c>
      <c r="D644" s="1">
        <v>72.5</v>
      </c>
      <c r="E644" s="1">
        <v>69</v>
      </c>
      <c r="F644" s="1">
        <v>71.099999999999994</v>
      </c>
      <c r="G644" s="1"/>
    </row>
    <row r="645" spans="1:7" ht="15" customHeight="1">
      <c r="A645" s="1">
        <v>642</v>
      </c>
      <c r="B645" s="1">
        <v>202302</v>
      </c>
      <c r="C645" s="1" t="str">
        <f>"3411222212"</f>
        <v>3411222212</v>
      </c>
      <c r="D645" s="1">
        <v>72.5</v>
      </c>
      <c r="E645" s="1">
        <v>78</v>
      </c>
      <c r="F645" s="1">
        <v>74.7</v>
      </c>
      <c r="G645" s="1"/>
    </row>
    <row r="646" spans="1:7" ht="15" customHeight="1">
      <c r="A646" s="1">
        <v>643</v>
      </c>
      <c r="B646" s="1">
        <v>202302</v>
      </c>
      <c r="C646" s="1" t="str">
        <f>"3411222213"</f>
        <v>3411222213</v>
      </c>
      <c r="D646" s="1">
        <v>58.5</v>
      </c>
      <c r="E646" s="1">
        <v>66</v>
      </c>
      <c r="F646" s="1">
        <v>61.5</v>
      </c>
      <c r="G646" s="1"/>
    </row>
    <row r="647" spans="1:7" ht="15" customHeight="1">
      <c r="A647" s="1">
        <v>644</v>
      </c>
      <c r="B647" s="1">
        <v>202302</v>
      </c>
      <c r="C647" s="1" t="str">
        <f>"3411222214"</f>
        <v>3411222214</v>
      </c>
      <c r="D647" s="1">
        <v>72.5</v>
      </c>
      <c r="E647" s="1">
        <v>83</v>
      </c>
      <c r="F647" s="1">
        <v>76.7</v>
      </c>
      <c r="G647" s="1"/>
    </row>
    <row r="648" spans="1:7" ht="15" customHeight="1">
      <c r="A648" s="1">
        <v>645</v>
      </c>
      <c r="B648" s="1">
        <v>202302</v>
      </c>
      <c r="C648" s="1" t="str">
        <f>"3411222215"</f>
        <v>3411222215</v>
      </c>
      <c r="D648" s="1">
        <v>57.5</v>
      </c>
      <c r="E648" s="1">
        <v>35</v>
      </c>
      <c r="F648" s="1">
        <v>48.5</v>
      </c>
      <c r="G648" s="1"/>
    </row>
    <row r="649" spans="1:7" ht="15" customHeight="1">
      <c r="A649" s="1">
        <v>646</v>
      </c>
      <c r="B649" s="1">
        <v>202302</v>
      </c>
      <c r="C649" s="1" t="str">
        <f>"3411222216"</f>
        <v>3411222216</v>
      </c>
      <c r="D649" s="1">
        <v>53.5</v>
      </c>
      <c r="E649" s="1">
        <v>49</v>
      </c>
      <c r="F649" s="1">
        <v>51.7</v>
      </c>
      <c r="G649" s="1"/>
    </row>
    <row r="650" spans="1:7" ht="15" customHeight="1">
      <c r="A650" s="1">
        <v>647</v>
      </c>
      <c r="B650" s="1">
        <v>202302</v>
      </c>
      <c r="C650" s="1" t="str">
        <f>"3411222217"</f>
        <v>3411222217</v>
      </c>
      <c r="D650" s="1">
        <v>64.5</v>
      </c>
      <c r="E650" s="1">
        <v>46</v>
      </c>
      <c r="F650" s="1">
        <v>57.099999999999994</v>
      </c>
      <c r="G650" s="1"/>
    </row>
    <row r="651" spans="1:7" ht="15" customHeight="1">
      <c r="A651" s="1">
        <v>648</v>
      </c>
      <c r="B651" s="1">
        <v>202302</v>
      </c>
      <c r="C651" s="1" t="str">
        <f>"3411222218"</f>
        <v>3411222218</v>
      </c>
      <c r="D651" s="1">
        <v>60.5</v>
      </c>
      <c r="E651" s="1">
        <v>64</v>
      </c>
      <c r="F651" s="1">
        <v>61.9</v>
      </c>
      <c r="G651" s="1"/>
    </row>
    <row r="652" spans="1:7" ht="15" customHeight="1">
      <c r="A652" s="1">
        <v>649</v>
      </c>
      <c r="B652" s="1">
        <v>202302</v>
      </c>
      <c r="C652" s="1" t="str">
        <f>"3411222219"</f>
        <v>3411222219</v>
      </c>
      <c r="D652" s="1">
        <v>66.5</v>
      </c>
      <c r="E652" s="1">
        <v>70</v>
      </c>
      <c r="F652" s="1">
        <v>67.900000000000006</v>
      </c>
      <c r="G652" s="1"/>
    </row>
    <row r="653" spans="1:7" ht="15" customHeight="1">
      <c r="A653" s="1">
        <v>650</v>
      </c>
      <c r="B653" s="1">
        <v>202302</v>
      </c>
      <c r="C653" s="1" t="str">
        <f>"3411222220"</f>
        <v>3411222220</v>
      </c>
      <c r="D653" s="1">
        <v>66</v>
      </c>
      <c r="E653" s="1">
        <v>77</v>
      </c>
      <c r="F653" s="1">
        <v>70.400000000000006</v>
      </c>
      <c r="G653" s="1"/>
    </row>
    <row r="654" spans="1:7" ht="15" customHeight="1">
      <c r="A654" s="1">
        <v>651</v>
      </c>
      <c r="B654" s="1">
        <v>202302</v>
      </c>
      <c r="C654" s="1" t="str">
        <f>"3411222221"</f>
        <v>3411222221</v>
      </c>
      <c r="D654" s="1">
        <v>0</v>
      </c>
      <c r="E654" s="1">
        <v>0</v>
      </c>
      <c r="F654" s="1" t="s">
        <v>7</v>
      </c>
      <c r="G654" s="1"/>
    </row>
    <row r="655" spans="1:7" ht="15" customHeight="1">
      <c r="A655" s="1">
        <v>652</v>
      </c>
      <c r="B655" s="1">
        <v>202302</v>
      </c>
      <c r="C655" s="1" t="str">
        <f>"3411222222"</f>
        <v>3411222222</v>
      </c>
      <c r="D655" s="1">
        <v>49.5</v>
      </c>
      <c r="E655" s="1">
        <v>49</v>
      </c>
      <c r="F655" s="1">
        <v>49.3</v>
      </c>
      <c r="G655" s="1"/>
    </row>
    <row r="656" spans="1:7" ht="15" customHeight="1">
      <c r="A656" s="1">
        <v>653</v>
      </c>
      <c r="B656" s="1">
        <v>202302</v>
      </c>
      <c r="C656" s="1" t="str">
        <f>"3411222223"</f>
        <v>3411222223</v>
      </c>
      <c r="D656" s="1">
        <v>47</v>
      </c>
      <c r="E656" s="1">
        <v>45</v>
      </c>
      <c r="F656" s="1">
        <v>46.2</v>
      </c>
      <c r="G656" s="1"/>
    </row>
    <row r="657" spans="1:7" ht="15" customHeight="1">
      <c r="A657" s="1">
        <v>654</v>
      </c>
      <c r="B657" s="1">
        <v>202302</v>
      </c>
      <c r="C657" s="1" t="str">
        <f>"3411222224"</f>
        <v>3411222224</v>
      </c>
      <c r="D657" s="1">
        <v>0</v>
      </c>
      <c r="E657" s="1">
        <v>0</v>
      </c>
      <c r="F657" s="1" t="s">
        <v>7</v>
      </c>
      <c r="G657" s="1"/>
    </row>
    <row r="658" spans="1:7" ht="15" customHeight="1">
      <c r="A658" s="1">
        <v>655</v>
      </c>
      <c r="B658" s="1">
        <v>202302</v>
      </c>
      <c r="C658" s="1" t="str">
        <f>"3411222225"</f>
        <v>3411222225</v>
      </c>
      <c r="D658" s="1">
        <v>71</v>
      </c>
      <c r="E658" s="1">
        <v>70</v>
      </c>
      <c r="F658" s="1">
        <v>70.599999999999994</v>
      </c>
      <c r="G658" s="1"/>
    </row>
    <row r="659" spans="1:7" ht="15" customHeight="1">
      <c r="A659" s="1">
        <v>656</v>
      </c>
      <c r="B659" s="1">
        <v>202302</v>
      </c>
      <c r="C659" s="1" t="str">
        <f>"3411222226"</f>
        <v>3411222226</v>
      </c>
      <c r="D659" s="1">
        <v>62</v>
      </c>
      <c r="E659" s="1">
        <v>70</v>
      </c>
      <c r="F659" s="1">
        <v>65.199999999999989</v>
      </c>
      <c r="G659" s="1"/>
    </row>
    <row r="660" spans="1:7" ht="15" customHeight="1">
      <c r="A660" s="1">
        <v>657</v>
      </c>
      <c r="B660" s="1">
        <v>202302</v>
      </c>
      <c r="C660" s="1" t="str">
        <f>"3411222227"</f>
        <v>3411222227</v>
      </c>
      <c r="D660" s="1">
        <v>72</v>
      </c>
      <c r="E660" s="1">
        <v>65</v>
      </c>
      <c r="F660" s="1">
        <v>69.199999999999989</v>
      </c>
      <c r="G660" s="1"/>
    </row>
    <row r="661" spans="1:7" ht="15" customHeight="1">
      <c r="A661" s="1">
        <v>658</v>
      </c>
      <c r="B661" s="1">
        <v>202302</v>
      </c>
      <c r="C661" s="1" t="str">
        <f>"3411222228"</f>
        <v>3411222228</v>
      </c>
      <c r="D661" s="1">
        <v>55</v>
      </c>
      <c r="E661" s="1">
        <v>54</v>
      </c>
      <c r="F661" s="1">
        <v>54.6</v>
      </c>
      <c r="G661" s="1"/>
    </row>
    <row r="662" spans="1:7" ht="15" customHeight="1">
      <c r="A662" s="1">
        <v>659</v>
      </c>
      <c r="B662" s="1">
        <v>202302</v>
      </c>
      <c r="C662" s="1" t="str">
        <f>"3411222229"</f>
        <v>3411222229</v>
      </c>
      <c r="D662" s="1">
        <v>0</v>
      </c>
      <c r="E662" s="1">
        <v>0</v>
      </c>
      <c r="F662" s="1" t="s">
        <v>7</v>
      </c>
      <c r="G662" s="1"/>
    </row>
    <row r="663" spans="1:7" ht="15" customHeight="1">
      <c r="A663" s="1">
        <v>660</v>
      </c>
      <c r="B663" s="1">
        <v>202302</v>
      </c>
      <c r="C663" s="1" t="str">
        <f>"3411222230"</f>
        <v>3411222230</v>
      </c>
      <c r="D663" s="1">
        <v>76.5</v>
      </c>
      <c r="E663" s="1">
        <v>72</v>
      </c>
      <c r="F663" s="1">
        <v>74.7</v>
      </c>
      <c r="G663" s="1"/>
    </row>
    <row r="664" spans="1:7" ht="15" customHeight="1">
      <c r="A664" s="1">
        <v>661</v>
      </c>
      <c r="B664" s="1">
        <v>202302</v>
      </c>
      <c r="C664" s="1" t="str">
        <f>"3411222301"</f>
        <v>3411222301</v>
      </c>
      <c r="D664" s="1">
        <v>71.5</v>
      </c>
      <c r="E664" s="1">
        <v>56</v>
      </c>
      <c r="F664" s="1">
        <v>65.3</v>
      </c>
      <c r="G664" s="1"/>
    </row>
    <row r="665" spans="1:7" ht="15" customHeight="1">
      <c r="A665" s="1">
        <v>662</v>
      </c>
      <c r="B665" s="1">
        <v>202302</v>
      </c>
      <c r="C665" s="1" t="str">
        <f>"3411222302"</f>
        <v>3411222302</v>
      </c>
      <c r="D665" s="1">
        <v>55.5</v>
      </c>
      <c r="E665" s="1">
        <v>53</v>
      </c>
      <c r="F665" s="1">
        <v>54.5</v>
      </c>
      <c r="G665" s="1"/>
    </row>
    <row r="666" spans="1:7" ht="15" customHeight="1">
      <c r="A666" s="1">
        <v>663</v>
      </c>
      <c r="B666" s="1">
        <v>202302</v>
      </c>
      <c r="C666" s="1" t="str">
        <f>"3411222303"</f>
        <v>3411222303</v>
      </c>
      <c r="D666" s="1">
        <v>58</v>
      </c>
      <c r="E666" s="1">
        <v>62</v>
      </c>
      <c r="F666" s="1">
        <v>59.599999999999994</v>
      </c>
      <c r="G666" s="1"/>
    </row>
    <row r="667" spans="1:7" ht="15" customHeight="1">
      <c r="A667" s="1">
        <v>664</v>
      </c>
      <c r="B667" s="1">
        <v>202302</v>
      </c>
      <c r="C667" s="1" t="str">
        <f>"3411222304"</f>
        <v>3411222304</v>
      </c>
      <c r="D667" s="1">
        <v>61.5</v>
      </c>
      <c r="E667" s="1">
        <v>66</v>
      </c>
      <c r="F667" s="1">
        <v>63.3</v>
      </c>
      <c r="G667" s="1"/>
    </row>
    <row r="668" spans="1:7" ht="15" customHeight="1">
      <c r="A668" s="1">
        <v>665</v>
      </c>
      <c r="B668" s="1">
        <v>202302</v>
      </c>
      <c r="C668" s="1" t="str">
        <f>"3411222305"</f>
        <v>3411222305</v>
      </c>
      <c r="D668" s="1">
        <v>0</v>
      </c>
      <c r="E668" s="1">
        <v>0</v>
      </c>
      <c r="F668" s="1" t="s">
        <v>7</v>
      </c>
      <c r="G668" s="1"/>
    </row>
    <row r="669" spans="1:7" ht="15" customHeight="1">
      <c r="A669" s="1">
        <v>666</v>
      </c>
      <c r="B669" s="1">
        <v>202302</v>
      </c>
      <c r="C669" s="1" t="str">
        <f>"3411222306"</f>
        <v>3411222306</v>
      </c>
      <c r="D669" s="1">
        <v>55.5</v>
      </c>
      <c r="E669" s="1">
        <v>51</v>
      </c>
      <c r="F669" s="1">
        <v>53.7</v>
      </c>
      <c r="G669" s="1"/>
    </row>
    <row r="670" spans="1:7" ht="15" customHeight="1">
      <c r="A670" s="1">
        <v>667</v>
      </c>
      <c r="B670" s="1">
        <v>202302</v>
      </c>
      <c r="C670" s="1" t="str">
        <f>"3411222307"</f>
        <v>3411222307</v>
      </c>
      <c r="D670" s="1">
        <v>0</v>
      </c>
      <c r="E670" s="1">
        <v>0</v>
      </c>
      <c r="F670" s="1" t="s">
        <v>7</v>
      </c>
      <c r="G670" s="1"/>
    </row>
    <row r="671" spans="1:7" ht="15" customHeight="1">
      <c r="A671" s="1">
        <v>668</v>
      </c>
      <c r="B671" s="1">
        <v>202302</v>
      </c>
      <c r="C671" s="1" t="str">
        <f>"3411222308"</f>
        <v>3411222308</v>
      </c>
      <c r="D671" s="1">
        <v>59</v>
      </c>
      <c r="E671" s="1">
        <v>42</v>
      </c>
      <c r="F671" s="1">
        <v>52.2</v>
      </c>
      <c r="G671" s="1"/>
    </row>
    <row r="672" spans="1:7" ht="15" customHeight="1">
      <c r="A672" s="1">
        <v>669</v>
      </c>
      <c r="B672" s="1">
        <v>202302</v>
      </c>
      <c r="C672" s="1" t="str">
        <f>"3411222309"</f>
        <v>3411222309</v>
      </c>
      <c r="D672" s="1">
        <v>53.5</v>
      </c>
      <c r="E672" s="1">
        <v>45</v>
      </c>
      <c r="F672" s="1">
        <v>50.1</v>
      </c>
      <c r="G672" s="1"/>
    </row>
    <row r="673" spans="1:7" ht="15" customHeight="1">
      <c r="A673" s="1">
        <v>670</v>
      </c>
      <c r="B673" s="1">
        <v>202302</v>
      </c>
      <c r="C673" s="1" t="str">
        <f>"3411222310"</f>
        <v>3411222310</v>
      </c>
      <c r="D673" s="1">
        <v>0</v>
      </c>
      <c r="E673" s="1">
        <v>0</v>
      </c>
      <c r="F673" s="1" t="s">
        <v>7</v>
      </c>
      <c r="G673" s="1"/>
    </row>
    <row r="674" spans="1:7" ht="15" customHeight="1">
      <c r="A674" s="1">
        <v>671</v>
      </c>
      <c r="B674" s="1">
        <v>202302</v>
      </c>
      <c r="C674" s="1" t="str">
        <f>"3411222311"</f>
        <v>3411222311</v>
      </c>
      <c r="D674" s="1">
        <v>60</v>
      </c>
      <c r="E674" s="1">
        <v>49</v>
      </c>
      <c r="F674" s="1">
        <v>55.6</v>
      </c>
      <c r="G674" s="1"/>
    </row>
    <row r="675" spans="1:7" ht="15" customHeight="1">
      <c r="A675" s="1">
        <v>672</v>
      </c>
      <c r="B675" s="1">
        <v>202302</v>
      </c>
      <c r="C675" s="1" t="str">
        <f>"3411222312"</f>
        <v>3411222312</v>
      </c>
      <c r="D675" s="1">
        <v>61.5</v>
      </c>
      <c r="E675" s="1">
        <v>62</v>
      </c>
      <c r="F675" s="1">
        <v>61.7</v>
      </c>
      <c r="G675" s="1"/>
    </row>
    <row r="676" spans="1:7" ht="15" customHeight="1">
      <c r="A676" s="1">
        <v>673</v>
      </c>
      <c r="B676" s="1">
        <v>202302</v>
      </c>
      <c r="C676" s="1" t="str">
        <f>"3411222313"</f>
        <v>3411222313</v>
      </c>
      <c r="D676" s="1">
        <v>65</v>
      </c>
      <c r="E676" s="1">
        <v>57</v>
      </c>
      <c r="F676" s="1">
        <v>61.8</v>
      </c>
      <c r="G676" s="1"/>
    </row>
    <row r="677" spans="1:7" ht="15" customHeight="1">
      <c r="A677" s="1">
        <v>674</v>
      </c>
      <c r="B677" s="1">
        <v>202302</v>
      </c>
      <c r="C677" s="1" t="str">
        <f>"3411222314"</f>
        <v>3411222314</v>
      </c>
      <c r="D677" s="1">
        <v>56.5</v>
      </c>
      <c r="E677" s="1">
        <v>45</v>
      </c>
      <c r="F677" s="1">
        <v>51.9</v>
      </c>
      <c r="G677" s="1"/>
    </row>
    <row r="678" spans="1:7" ht="15" customHeight="1">
      <c r="A678" s="1">
        <v>675</v>
      </c>
      <c r="B678" s="1">
        <v>202302</v>
      </c>
      <c r="C678" s="1" t="str">
        <f>"3411222315"</f>
        <v>3411222315</v>
      </c>
      <c r="D678" s="1">
        <v>52</v>
      </c>
      <c r="E678" s="1">
        <v>65</v>
      </c>
      <c r="F678" s="1">
        <v>57.2</v>
      </c>
      <c r="G678" s="1"/>
    </row>
    <row r="679" spans="1:7" ht="15" customHeight="1">
      <c r="A679" s="1">
        <v>676</v>
      </c>
      <c r="B679" s="1">
        <v>202302</v>
      </c>
      <c r="C679" s="1" t="str">
        <f>"3411222316"</f>
        <v>3411222316</v>
      </c>
      <c r="D679" s="1">
        <v>62</v>
      </c>
      <c r="E679" s="1">
        <v>62</v>
      </c>
      <c r="F679" s="1">
        <v>62</v>
      </c>
      <c r="G679" s="1"/>
    </row>
    <row r="680" spans="1:7" ht="15" customHeight="1">
      <c r="A680" s="1">
        <v>677</v>
      </c>
      <c r="B680" s="1">
        <v>202302</v>
      </c>
      <c r="C680" s="1" t="str">
        <f>"3411222317"</f>
        <v>3411222317</v>
      </c>
      <c r="D680" s="1">
        <v>63</v>
      </c>
      <c r="E680" s="1">
        <v>62</v>
      </c>
      <c r="F680" s="1">
        <v>62.599999999999994</v>
      </c>
      <c r="G680" s="1"/>
    </row>
    <row r="681" spans="1:7" ht="15" customHeight="1">
      <c r="A681" s="1">
        <v>678</v>
      </c>
      <c r="B681" s="1">
        <v>202302</v>
      </c>
      <c r="C681" s="1" t="str">
        <f>"3411222318"</f>
        <v>3411222318</v>
      </c>
      <c r="D681" s="1">
        <v>65.5</v>
      </c>
      <c r="E681" s="1">
        <v>73</v>
      </c>
      <c r="F681" s="1">
        <v>68.5</v>
      </c>
      <c r="G681" s="1"/>
    </row>
    <row r="682" spans="1:7" ht="15" customHeight="1">
      <c r="A682" s="1">
        <v>679</v>
      </c>
      <c r="B682" s="1">
        <v>202302</v>
      </c>
      <c r="C682" s="1" t="str">
        <f>"3411222319"</f>
        <v>3411222319</v>
      </c>
      <c r="D682" s="1">
        <v>56.5</v>
      </c>
      <c r="E682" s="1">
        <v>44</v>
      </c>
      <c r="F682" s="1">
        <v>51.5</v>
      </c>
      <c r="G682" s="1"/>
    </row>
    <row r="683" spans="1:7" ht="15" customHeight="1">
      <c r="A683" s="1">
        <v>680</v>
      </c>
      <c r="B683" s="1">
        <v>202302</v>
      </c>
      <c r="C683" s="1" t="str">
        <f>"3411222320"</f>
        <v>3411222320</v>
      </c>
      <c r="D683" s="1">
        <v>64</v>
      </c>
      <c r="E683" s="1">
        <v>65</v>
      </c>
      <c r="F683" s="1">
        <v>64.400000000000006</v>
      </c>
      <c r="G683" s="1"/>
    </row>
    <row r="684" spans="1:7" ht="15" customHeight="1">
      <c r="A684" s="1">
        <v>681</v>
      </c>
      <c r="B684" s="1">
        <v>202302</v>
      </c>
      <c r="C684" s="1" t="str">
        <f>"3411222321"</f>
        <v>3411222321</v>
      </c>
      <c r="D684" s="1">
        <v>66.5</v>
      </c>
      <c r="E684" s="1">
        <v>70</v>
      </c>
      <c r="F684" s="1">
        <v>67.900000000000006</v>
      </c>
      <c r="G684" s="1"/>
    </row>
    <row r="685" spans="1:7" ht="15" customHeight="1">
      <c r="A685" s="1">
        <v>682</v>
      </c>
      <c r="B685" s="1">
        <v>202302</v>
      </c>
      <c r="C685" s="1" t="str">
        <f>"3411222322"</f>
        <v>3411222322</v>
      </c>
      <c r="D685" s="1">
        <v>66.5</v>
      </c>
      <c r="E685" s="1">
        <v>70</v>
      </c>
      <c r="F685" s="1">
        <v>67.900000000000006</v>
      </c>
      <c r="G685" s="1"/>
    </row>
    <row r="686" spans="1:7" ht="15" customHeight="1">
      <c r="A686" s="1">
        <v>683</v>
      </c>
      <c r="B686" s="1">
        <v>202302</v>
      </c>
      <c r="C686" s="1" t="str">
        <f>"3411222323"</f>
        <v>3411222323</v>
      </c>
      <c r="D686" s="1">
        <v>72.5</v>
      </c>
      <c r="E686" s="1">
        <v>77</v>
      </c>
      <c r="F686" s="1">
        <v>74.3</v>
      </c>
      <c r="G686" s="1"/>
    </row>
    <row r="687" spans="1:7" ht="15" customHeight="1">
      <c r="A687" s="1">
        <v>684</v>
      </c>
      <c r="B687" s="1">
        <v>202302</v>
      </c>
      <c r="C687" s="1" t="str">
        <f>"3411222324"</f>
        <v>3411222324</v>
      </c>
      <c r="D687" s="1">
        <v>55</v>
      </c>
      <c r="E687" s="1">
        <v>53</v>
      </c>
      <c r="F687" s="1">
        <v>54.2</v>
      </c>
      <c r="G687" s="1"/>
    </row>
    <row r="688" spans="1:7" ht="15" customHeight="1">
      <c r="A688" s="1">
        <v>685</v>
      </c>
      <c r="B688" s="1">
        <v>202302</v>
      </c>
      <c r="C688" s="1" t="str">
        <f>"3411222325"</f>
        <v>3411222325</v>
      </c>
      <c r="D688" s="1">
        <v>74.5</v>
      </c>
      <c r="E688" s="1">
        <v>80</v>
      </c>
      <c r="F688" s="1">
        <v>76.699999999999989</v>
      </c>
      <c r="G688" s="1"/>
    </row>
    <row r="689" spans="1:7" ht="15" customHeight="1">
      <c r="A689" s="1">
        <v>686</v>
      </c>
      <c r="B689" s="1">
        <v>202302</v>
      </c>
      <c r="C689" s="1" t="str">
        <f>"3411222326"</f>
        <v>3411222326</v>
      </c>
      <c r="D689" s="1">
        <v>63</v>
      </c>
      <c r="E689" s="1">
        <v>66</v>
      </c>
      <c r="F689" s="1">
        <v>64.2</v>
      </c>
      <c r="G689" s="1"/>
    </row>
    <row r="690" spans="1:7" ht="15" customHeight="1">
      <c r="A690" s="1">
        <v>687</v>
      </c>
      <c r="B690" s="1">
        <v>202302</v>
      </c>
      <c r="C690" s="1" t="str">
        <f>"3411222327"</f>
        <v>3411222327</v>
      </c>
      <c r="D690" s="1">
        <v>55</v>
      </c>
      <c r="E690" s="1">
        <v>51</v>
      </c>
      <c r="F690" s="1">
        <v>53.400000000000006</v>
      </c>
      <c r="G690" s="1"/>
    </row>
    <row r="691" spans="1:7" ht="15" customHeight="1">
      <c r="A691" s="1">
        <v>688</v>
      </c>
      <c r="B691" s="1">
        <v>202302</v>
      </c>
      <c r="C691" s="1" t="str">
        <f>"3411222328"</f>
        <v>3411222328</v>
      </c>
      <c r="D691" s="1">
        <v>59.5</v>
      </c>
      <c r="E691" s="1">
        <v>67</v>
      </c>
      <c r="F691" s="1">
        <v>62.5</v>
      </c>
      <c r="G691" s="1"/>
    </row>
    <row r="692" spans="1:7" ht="15" customHeight="1">
      <c r="A692" s="1">
        <v>689</v>
      </c>
      <c r="B692" s="1">
        <v>202302</v>
      </c>
      <c r="C692" s="1" t="str">
        <f>"3411222329"</f>
        <v>3411222329</v>
      </c>
      <c r="D692" s="1">
        <v>72.5</v>
      </c>
      <c r="E692" s="1">
        <v>75</v>
      </c>
      <c r="F692" s="1">
        <v>73.5</v>
      </c>
      <c r="G692" s="1"/>
    </row>
    <row r="693" spans="1:7" ht="15" customHeight="1">
      <c r="A693" s="1">
        <v>690</v>
      </c>
      <c r="B693" s="1">
        <v>202302</v>
      </c>
      <c r="C693" s="1" t="str">
        <f>"3411222330"</f>
        <v>3411222330</v>
      </c>
      <c r="D693" s="1">
        <v>69</v>
      </c>
      <c r="E693" s="1">
        <v>72</v>
      </c>
      <c r="F693" s="1">
        <v>70.2</v>
      </c>
      <c r="G693" s="1"/>
    </row>
    <row r="694" spans="1:7" ht="15" customHeight="1">
      <c r="A694" s="1">
        <v>691</v>
      </c>
      <c r="B694" s="1">
        <v>202302</v>
      </c>
      <c r="C694" s="1" t="str">
        <f>"3411222401"</f>
        <v>3411222401</v>
      </c>
      <c r="D694" s="1">
        <v>72.5</v>
      </c>
      <c r="E694" s="1">
        <v>77</v>
      </c>
      <c r="F694" s="1">
        <v>74.3</v>
      </c>
      <c r="G694" s="1"/>
    </row>
    <row r="695" spans="1:7" ht="15" customHeight="1">
      <c r="A695" s="1">
        <v>692</v>
      </c>
      <c r="B695" s="1">
        <v>202302</v>
      </c>
      <c r="C695" s="1" t="str">
        <f>"3411222402"</f>
        <v>3411222402</v>
      </c>
      <c r="D695" s="1">
        <v>54</v>
      </c>
      <c r="E695" s="1">
        <v>47</v>
      </c>
      <c r="F695" s="1">
        <v>51.2</v>
      </c>
      <c r="G695" s="1"/>
    </row>
    <row r="696" spans="1:7" ht="15" customHeight="1">
      <c r="A696" s="1">
        <v>693</v>
      </c>
      <c r="B696" s="1">
        <v>202302</v>
      </c>
      <c r="C696" s="1" t="str">
        <f>"3411222403"</f>
        <v>3411222403</v>
      </c>
      <c r="D696" s="1">
        <v>76</v>
      </c>
      <c r="E696" s="1">
        <v>70</v>
      </c>
      <c r="F696" s="1">
        <v>73.599999999999994</v>
      </c>
      <c r="G696" s="1"/>
    </row>
    <row r="697" spans="1:7" ht="15" customHeight="1">
      <c r="A697" s="1">
        <v>694</v>
      </c>
      <c r="B697" s="1">
        <v>202302</v>
      </c>
      <c r="C697" s="1" t="str">
        <f>"3411222404"</f>
        <v>3411222404</v>
      </c>
      <c r="D697" s="1">
        <v>57</v>
      </c>
      <c r="E697" s="1">
        <v>55</v>
      </c>
      <c r="F697" s="1">
        <v>56.199999999999996</v>
      </c>
      <c r="G697" s="1"/>
    </row>
    <row r="698" spans="1:7" ht="15" customHeight="1">
      <c r="A698" s="1">
        <v>695</v>
      </c>
      <c r="B698" s="1">
        <v>202302</v>
      </c>
      <c r="C698" s="1" t="str">
        <f>"3411222405"</f>
        <v>3411222405</v>
      </c>
      <c r="D698" s="1">
        <v>68.5</v>
      </c>
      <c r="E698" s="1">
        <v>74</v>
      </c>
      <c r="F698" s="1">
        <v>70.7</v>
      </c>
      <c r="G698" s="1"/>
    </row>
    <row r="699" spans="1:7" ht="15" customHeight="1">
      <c r="A699" s="1">
        <v>696</v>
      </c>
      <c r="B699" s="1">
        <v>202302</v>
      </c>
      <c r="C699" s="1" t="str">
        <f>"3411222406"</f>
        <v>3411222406</v>
      </c>
      <c r="D699" s="1">
        <v>70.5</v>
      </c>
      <c r="E699" s="1">
        <v>81</v>
      </c>
      <c r="F699" s="1">
        <v>74.699999999999989</v>
      </c>
      <c r="G699" s="1"/>
    </row>
    <row r="700" spans="1:7" ht="15" customHeight="1">
      <c r="A700" s="1">
        <v>697</v>
      </c>
      <c r="B700" s="1">
        <v>202302</v>
      </c>
      <c r="C700" s="1" t="str">
        <f>"3411222407"</f>
        <v>3411222407</v>
      </c>
      <c r="D700" s="1">
        <v>62</v>
      </c>
      <c r="E700" s="1">
        <v>67</v>
      </c>
      <c r="F700" s="1">
        <v>64</v>
      </c>
      <c r="G700" s="1"/>
    </row>
    <row r="701" spans="1:7" ht="15" customHeight="1">
      <c r="A701" s="1">
        <v>698</v>
      </c>
      <c r="B701" s="1">
        <v>202302</v>
      </c>
      <c r="C701" s="1" t="str">
        <f>"3411222408"</f>
        <v>3411222408</v>
      </c>
      <c r="D701" s="1">
        <v>72.5</v>
      </c>
      <c r="E701" s="1">
        <v>78</v>
      </c>
      <c r="F701" s="1">
        <v>74.7</v>
      </c>
      <c r="G701" s="1"/>
    </row>
    <row r="702" spans="1:7" ht="15" customHeight="1">
      <c r="A702" s="1">
        <v>699</v>
      </c>
      <c r="B702" s="1">
        <v>202302</v>
      </c>
      <c r="C702" s="1" t="str">
        <f>"3411222409"</f>
        <v>3411222409</v>
      </c>
      <c r="D702" s="1">
        <v>59.5</v>
      </c>
      <c r="E702" s="1">
        <v>39</v>
      </c>
      <c r="F702" s="1">
        <v>51.3</v>
      </c>
      <c r="G702" s="1"/>
    </row>
    <row r="703" spans="1:7" ht="15" customHeight="1">
      <c r="A703" s="1">
        <v>700</v>
      </c>
      <c r="B703" s="1">
        <v>202302</v>
      </c>
      <c r="C703" s="1" t="str">
        <f>"3411222410"</f>
        <v>3411222410</v>
      </c>
      <c r="D703" s="1">
        <v>59.5</v>
      </c>
      <c r="E703" s="1">
        <v>79</v>
      </c>
      <c r="F703" s="1">
        <v>67.3</v>
      </c>
      <c r="G703" s="1"/>
    </row>
    <row r="704" spans="1:7" ht="15" customHeight="1">
      <c r="A704" s="1">
        <v>701</v>
      </c>
      <c r="B704" s="1">
        <v>202302</v>
      </c>
      <c r="C704" s="1" t="str">
        <f>"3411222411"</f>
        <v>3411222411</v>
      </c>
      <c r="D704" s="1">
        <v>71</v>
      </c>
      <c r="E704" s="1">
        <v>77</v>
      </c>
      <c r="F704" s="1">
        <v>73.400000000000006</v>
      </c>
      <c r="G704" s="1"/>
    </row>
    <row r="705" spans="1:7" ht="15" customHeight="1">
      <c r="A705" s="1">
        <v>702</v>
      </c>
      <c r="B705" s="1">
        <v>202302</v>
      </c>
      <c r="C705" s="1" t="str">
        <f>"3411222412"</f>
        <v>3411222412</v>
      </c>
      <c r="D705" s="1">
        <v>64.5</v>
      </c>
      <c r="E705" s="1">
        <v>55</v>
      </c>
      <c r="F705" s="1">
        <v>60.699999999999996</v>
      </c>
      <c r="G705" s="1"/>
    </row>
    <row r="706" spans="1:7" ht="15" customHeight="1">
      <c r="A706" s="1">
        <v>703</v>
      </c>
      <c r="B706" s="1">
        <v>202302</v>
      </c>
      <c r="C706" s="1" t="str">
        <f>"3411222413"</f>
        <v>3411222413</v>
      </c>
      <c r="D706" s="1">
        <v>48.5</v>
      </c>
      <c r="E706" s="1">
        <v>46</v>
      </c>
      <c r="F706" s="1">
        <v>47.5</v>
      </c>
      <c r="G706" s="1"/>
    </row>
    <row r="707" spans="1:7" ht="15" customHeight="1">
      <c r="A707" s="1">
        <v>704</v>
      </c>
      <c r="B707" s="1">
        <v>202302</v>
      </c>
      <c r="C707" s="1" t="str">
        <f>"3411222414"</f>
        <v>3411222414</v>
      </c>
      <c r="D707" s="1">
        <v>71.5</v>
      </c>
      <c r="E707" s="1">
        <v>82</v>
      </c>
      <c r="F707" s="1">
        <v>75.7</v>
      </c>
      <c r="G707" s="1"/>
    </row>
    <row r="708" spans="1:7" ht="15" customHeight="1">
      <c r="A708" s="1">
        <v>705</v>
      </c>
      <c r="B708" s="1">
        <v>202302</v>
      </c>
      <c r="C708" s="1" t="str">
        <f>"3411222415"</f>
        <v>3411222415</v>
      </c>
      <c r="D708" s="1">
        <v>58</v>
      </c>
      <c r="E708" s="1">
        <v>54</v>
      </c>
      <c r="F708" s="1">
        <v>56.4</v>
      </c>
      <c r="G708" s="1"/>
    </row>
    <row r="709" spans="1:7" ht="15" customHeight="1">
      <c r="A709" s="1">
        <v>706</v>
      </c>
      <c r="B709" s="1">
        <v>202302</v>
      </c>
      <c r="C709" s="1" t="str">
        <f>"3411222416"</f>
        <v>3411222416</v>
      </c>
      <c r="D709" s="1">
        <v>51</v>
      </c>
      <c r="E709" s="1">
        <v>70</v>
      </c>
      <c r="F709" s="1">
        <v>58.599999999999994</v>
      </c>
      <c r="G709" s="1"/>
    </row>
    <row r="710" spans="1:7" ht="15" customHeight="1">
      <c r="A710" s="1">
        <v>707</v>
      </c>
      <c r="B710" s="1">
        <v>202302</v>
      </c>
      <c r="C710" s="1" t="str">
        <f>"3411222417"</f>
        <v>3411222417</v>
      </c>
      <c r="D710" s="1">
        <v>62.5</v>
      </c>
      <c r="E710" s="1">
        <v>71</v>
      </c>
      <c r="F710" s="1">
        <v>65.900000000000006</v>
      </c>
      <c r="G710" s="1"/>
    </row>
    <row r="711" spans="1:7" ht="15" customHeight="1">
      <c r="A711" s="1">
        <v>708</v>
      </c>
      <c r="B711" s="1">
        <v>202302</v>
      </c>
      <c r="C711" s="1" t="str">
        <f>"3411222418"</f>
        <v>3411222418</v>
      </c>
      <c r="D711" s="1">
        <v>60.5</v>
      </c>
      <c r="E711" s="1">
        <v>61</v>
      </c>
      <c r="F711" s="1">
        <v>60.7</v>
      </c>
      <c r="G711" s="1"/>
    </row>
    <row r="712" spans="1:7" ht="15" customHeight="1">
      <c r="A712" s="1">
        <v>709</v>
      </c>
      <c r="B712" s="1">
        <v>202302</v>
      </c>
      <c r="C712" s="1" t="str">
        <f>"3411222419"</f>
        <v>3411222419</v>
      </c>
      <c r="D712" s="1">
        <v>54.5</v>
      </c>
      <c r="E712" s="1">
        <v>45</v>
      </c>
      <c r="F712" s="1">
        <v>50.699999999999996</v>
      </c>
      <c r="G712" s="1"/>
    </row>
    <row r="713" spans="1:7" ht="15" customHeight="1">
      <c r="A713" s="1">
        <v>710</v>
      </c>
      <c r="B713" s="1">
        <v>202302</v>
      </c>
      <c r="C713" s="1" t="str">
        <f>"3411222420"</f>
        <v>3411222420</v>
      </c>
      <c r="D713" s="1">
        <v>66</v>
      </c>
      <c r="E713" s="1">
        <v>69</v>
      </c>
      <c r="F713" s="1">
        <v>67.2</v>
      </c>
      <c r="G713" s="1"/>
    </row>
    <row r="714" spans="1:7" ht="15" customHeight="1">
      <c r="A714" s="1">
        <v>711</v>
      </c>
      <c r="B714" s="1">
        <v>202302</v>
      </c>
      <c r="C714" s="1" t="str">
        <f>"3411222421"</f>
        <v>3411222421</v>
      </c>
      <c r="D714" s="1">
        <v>56</v>
      </c>
      <c r="E714" s="1">
        <v>42</v>
      </c>
      <c r="F714" s="1">
        <v>50.400000000000006</v>
      </c>
      <c r="G714" s="1"/>
    </row>
    <row r="715" spans="1:7" ht="15" customHeight="1">
      <c r="A715" s="1">
        <v>712</v>
      </c>
      <c r="B715" s="1">
        <v>202302</v>
      </c>
      <c r="C715" s="1" t="str">
        <f>"3411222422"</f>
        <v>3411222422</v>
      </c>
      <c r="D715" s="1">
        <v>65.5</v>
      </c>
      <c r="E715" s="1">
        <v>69</v>
      </c>
      <c r="F715" s="1">
        <v>66.900000000000006</v>
      </c>
      <c r="G715" s="1"/>
    </row>
    <row r="716" spans="1:7" ht="15" customHeight="1">
      <c r="A716" s="1">
        <v>713</v>
      </c>
      <c r="B716" s="1">
        <v>202302</v>
      </c>
      <c r="C716" s="1" t="str">
        <f>"3411222423"</f>
        <v>3411222423</v>
      </c>
      <c r="D716" s="1">
        <v>71.5</v>
      </c>
      <c r="E716" s="1">
        <v>82</v>
      </c>
      <c r="F716" s="1">
        <v>75.7</v>
      </c>
      <c r="G716" s="1"/>
    </row>
    <row r="717" spans="1:7" ht="15" customHeight="1">
      <c r="A717" s="1">
        <v>714</v>
      </c>
      <c r="B717" s="1">
        <v>202302</v>
      </c>
      <c r="C717" s="1" t="str">
        <f>"3411222424"</f>
        <v>3411222424</v>
      </c>
      <c r="D717" s="1">
        <v>65</v>
      </c>
      <c r="E717" s="1">
        <v>77</v>
      </c>
      <c r="F717" s="1">
        <v>69.8</v>
      </c>
      <c r="G717" s="1"/>
    </row>
    <row r="718" spans="1:7" ht="15" customHeight="1">
      <c r="A718" s="1">
        <v>715</v>
      </c>
      <c r="B718" s="1">
        <v>202302</v>
      </c>
      <c r="C718" s="1" t="str">
        <f>"3411222425"</f>
        <v>3411222425</v>
      </c>
      <c r="D718" s="1">
        <v>77.5</v>
      </c>
      <c r="E718" s="1">
        <v>85</v>
      </c>
      <c r="F718" s="1">
        <v>80.5</v>
      </c>
      <c r="G718" s="1"/>
    </row>
    <row r="719" spans="1:7" ht="15" customHeight="1">
      <c r="A719" s="1">
        <v>716</v>
      </c>
      <c r="B719" s="1">
        <v>202302</v>
      </c>
      <c r="C719" s="1" t="str">
        <f>"3411222426"</f>
        <v>3411222426</v>
      </c>
      <c r="D719" s="1">
        <v>57</v>
      </c>
      <c r="E719" s="1">
        <v>41</v>
      </c>
      <c r="F719" s="1">
        <v>50.599999999999994</v>
      </c>
      <c r="G719" s="1"/>
    </row>
    <row r="720" spans="1:7" ht="15" customHeight="1">
      <c r="A720" s="1">
        <v>717</v>
      </c>
      <c r="B720" s="1">
        <v>202302</v>
      </c>
      <c r="C720" s="1" t="str">
        <f>"3411222427"</f>
        <v>3411222427</v>
      </c>
      <c r="D720" s="1">
        <v>65.5</v>
      </c>
      <c r="E720" s="1">
        <v>74</v>
      </c>
      <c r="F720" s="1">
        <v>68.900000000000006</v>
      </c>
      <c r="G720" s="1"/>
    </row>
    <row r="721" spans="1:7" ht="15" customHeight="1">
      <c r="A721" s="1">
        <v>718</v>
      </c>
      <c r="B721" s="1">
        <v>202302</v>
      </c>
      <c r="C721" s="1" t="str">
        <f>"3411222428"</f>
        <v>3411222428</v>
      </c>
      <c r="D721" s="1">
        <v>71.5</v>
      </c>
      <c r="E721" s="1">
        <v>82</v>
      </c>
      <c r="F721" s="1">
        <v>75.7</v>
      </c>
      <c r="G721" s="1"/>
    </row>
    <row r="722" spans="1:7" ht="15" customHeight="1">
      <c r="A722" s="1">
        <v>719</v>
      </c>
      <c r="B722" s="1">
        <v>202302</v>
      </c>
      <c r="C722" s="1" t="str">
        <f>"3411222429"</f>
        <v>3411222429</v>
      </c>
      <c r="D722" s="1">
        <v>77.5</v>
      </c>
      <c r="E722" s="1">
        <v>84</v>
      </c>
      <c r="F722" s="1">
        <v>80.099999999999994</v>
      </c>
      <c r="G722" s="1"/>
    </row>
    <row r="723" spans="1:7" ht="15" customHeight="1">
      <c r="A723" s="1">
        <v>720</v>
      </c>
      <c r="B723" s="1">
        <v>202302</v>
      </c>
      <c r="C723" s="1" t="str">
        <f>"3411222430"</f>
        <v>3411222430</v>
      </c>
      <c r="D723" s="1">
        <v>74</v>
      </c>
      <c r="E723" s="1">
        <v>67</v>
      </c>
      <c r="F723" s="1">
        <v>71.2</v>
      </c>
      <c r="G723" s="1"/>
    </row>
    <row r="724" spans="1:7" ht="15" customHeight="1">
      <c r="A724" s="1">
        <v>721</v>
      </c>
      <c r="B724" s="1">
        <v>202302</v>
      </c>
      <c r="C724" s="1" t="str">
        <f>"3411222501"</f>
        <v>3411222501</v>
      </c>
      <c r="D724" s="1">
        <v>71</v>
      </c>
      <c r="E724" s="1">
        <v>68</v>
      </c>
      <c r="F724" s="1">
        <v>69.800000000000011</v>
      </c>
      <c r="G724" s="1"/>
    </row>
    <row r="725" spans="1:7" ht="15" customHeight="1">
      <c r="A725" s="1">
        <v>722</v>
      </c>
      <c r="B725" s="1">
        <v>202302</v>
      </c>
      <c r="C725" s="1" t="str">
        <f>"3411222502"</f>
        <v>3411222502</v>
      </c>
      <c r="D725" s="1">
        <v>0</v>
      </c>
      <c r="E725" s="1">
        <v>0</v>
      </c>
      <c r="F725" s="1" t="s">
        <v>7</v>
      </c>
      <c r="G725" s="1"/>
    </row>
    <row r="726" spans="1:7" ht="15" customHeight="1">
      <c r="A726" s="1">
        <v>723</v>
      </c>
      <c r="B726" s="1">
        <v>202302</v>
      </c>
      <c r="C726" s="1" t="str">
        <f>"3411222503"</f>
        <v>3411222503</v>
      </c>
      <c r="D726" s="1">
        <v>0</v>
      </c>
      <c r="E726" s="1">
        <v>0</v>
      </c>
      <c r="F726" s="1" t="s">
        <v>7</v>
      </c>
      <c r="G726" s="1"/>
    </row>
    <row r="727" spans="1:7" ht="15" customHeight="1">
      <c r="A727" s="1">
        <v>724</v>
      </c>
      <c r="B727" s="1">
        <v>202302</v>
      </c>
      <c r="C727" s="1" t="str">
        <f>"3411222504"</f>
        <v>3411222504</v>
      </c>
      <c r="D727" s="1">
        <v>66</v>
      </c>
      <c r="E727" s="1">
        <v>63</v>
      </c>
      <c r="F727" s="1">
        <v>64.800000000000011</v>
      </c>
      <c r="G727" s="1"/>
    </row>
    <row r="728" spans="1:7" ht="15" customHeight="1">
      <c r="A728" s="1">
        <v>725</v>
      </c>
      <c r="B728" s="1">
        <v>202302</v>
      </c>
      <c r="C728" s="1" t="str">
        <f>"3411222505"</f>
        <v>3411222505</v>
      </c>
      <c r="D728" s="1">
        <v>67.5</v>
      </c>
      <c r="E728" s="1">
        <v>80</v>
      </c>
      <c r="F728" s="1">
        <v>72.5</v>
      </c>
      <c r="G728" s="1"/>
    </row>
    <row r="729" spans="1:7" ht="15" customHeight="1">
      <c r="A729" s="1">
        <v>726</v>
      </c>
      <c r="B729" s="1">
        <v>202302</v>
      </c>
      <c r="C729" s="1" t="str">
        <f>"3411222506"</f>
        <v>3411222506</v>
      </c>
      <c r="D729" s="1">
        <v>0</v>
      </c>
      <c r="E729" s="1">
        <v>0</v>
      </c>
      <c r="F729" s="1" t="s">
        <v>7</v>
      </c>
      <c r="G729" s="1"/>
    </row>
    <row r="730" spans="1:7" ht="15" customHeight="1">
      <c r="A730" s="1">
        <v>727</v>
      </c>
      <c r="B730" s="1">
        <v>202302</v>
      </c>
      <c r="C730" s="1" t="str">
        <f>"3411222507"</f>
        <v>3411222507</v>
      </c>
      <c r="D730" s="1">
        <v>53</v>
      </c>
      <c r="E730" s="1">
        <v>55</v>
      </c>
      <c r="F730" s="1">
        <v>53.8</v>
      </c>
      <c r="G730" s="1"/>
    </row>
    <row r="731" spans="1:7" ht="15" customHeight="1">
      <c r="A731" s="1">
        <v>728</v>
      </c>
      <c r="B731" s="1">
        <v>202302</v>
      </c>
      <c r="C731" s="1" t="str">
        <f>"3411222508"</f>
        <v>3411222508</v>
      </c>
      <c r="D731" s="1">
        <v>53.5</v>
      </c>
      <c r="E731" s="1">
        <v>53</v>
      </c>
      <c r="F731" s="1">
        <v>53.300000000000004</v>
      </c>
      <c r="G731" s="1"/>
    </row>
    <row r="732" spans="1:7" ht="15" customHeight="1">
      <c r="A732" s="1">
        <v>729</v>
      </c>
      <c r="B732" s="1">
        <v>202302</v>
      </c>
      <c r="C732" s="1" t="str">
        <f>"3411222509"</f>
        <v>3411222509</v>
      </c>
      <c r="D732" s="1">
        <v>59</v>
      </c>
      <c r="E732" s="1">
        <v>51</v>
      </c>
      <c r="F732" s="1">
        <v>55.8</v>
      </c>
      <c r="G732" s="1"/>
    </row>
    <row r="733" spans="1:7" ht="15" customHeight="1">
      <c r="A733" s="1">
        <v>730</v>
      </c>
      <c r="B733" s="1">
        <v>202302</v>
      </c>
      <c r="C733" s="1" t="str">
        <f>"3411222510"</f>
        <v>3411222510</v>
      </c>
      <c r="D733" s="1">
        <v>60.5</v>
      </c>
      <c r="E733" s="1">
        <v>65</v>
      </c>
      <c r="F733" s="1">
        <v>62.3</v>
      </c>
      <c r="G733" s="1"/>
    </row>
    <row r="734" spans="1:7" ht="15" customHeight="1">
      <c r="A734" s="1">
        <v>731</v>
      </c>
      <c r="B734" s="1">
        <v>202302</v>
      </c>
      <c r="C734" s="1" t="str">
        <f>"3411222511"</f>
        <v>3411222511</v>
      </c>
      <c r="D734" s="1">
        <v>56</v>
      </c>
      <c r="E734" s="1">
        <v>41</v>
      </c>
      <c r="F734" s="1">
        <v>50</v>
      </c>
      <c r="G734" s="1"/>
    </row>
    <row r="735" spans="1:7" ht="15" customHeight="1">
      <c r="A735" s="1">
        <v>732</v>
      </c>
      <c r="B735" s="1">
        <v>202302</v>
      </c>
      <c r="C735" s="1" t="str">
        <f>"3411222512"</f>
        <v>3411222512</v>
      </c>
      <c r="D735" s="1">
        <v>73.5</v>
      </c>
      <c r="E735" s="1">
        <v>65</v>
      </c>
      <c r="F735" s="1">
        <v>70.099999999999994</v>
      </c>
      <c r="G735" s="1"/>
    </row>
    <row r="736" spans="1:7" ht="15" customHeight="1">
      <c r="A736" s="1">
        <v>733</v>
      </c>
      <c r="B736" s="1">
        <v>202302</v>
      </c>
      <c r="C736" s="1" t="str">
        <f>"3411222513"</f>
        <v>3411222513</v>
      </c>
      <c r="D736" s="1">
        <v>0</v>
      </c>
      <c r="E736" s="1">
        <v>0</v>
      </c>
      <c r="F736" s="1" t="s">
        <v>7</v>
      </c>
      <c r="G736" s="1"/>
    </row>
    <row r="737" spans="1:7" ht="15" customHeight="1">
      <c r="A737" s="1">
        <v>734</v>
      </c>
      <c r="B737" s="1">
        <v>202302</v>
      </c>
      <c r="C737" s="1" t="str">
        <f>"3411222514"</f>
        <v>3411222514</v>
      </c>
      <c r="D737" s="1">
        <v>0</v>
      </c>
      <c r="E737" s="1">
        <v>0</v>
      </c>
      <c r="F737" s="1" t="s">
        <v>7</v>
      </c>
      <c r="G737" s="1"/>
    </row>
    <row r="738" spans="1:7" ht="15" customHeight="1">
      <c r="A738" s="1">
        <v>735</v>
      </c>
      <c r="B738" s="1">
        <v>202302</v>
      </c>
      <c r="C738" s="1" t="str">
        <f>"3411222515"</f>
        <v>3411222515</v>
      </c>
      <c r="D738" s="1">
        <v>68</v>
      </c>
      <c r="E738" s="1">
        <v>76</v>
      </c>
      <c r="F738" s="1">
        <v>71.2</v>
      </c>
      <c r="G738" s="1"/>
    </row>
    <row r="739" spans="1:7" ht="15" customHeight="1">
      <c r="A739" s="1">
        <v>736</v>
      </c>
      <c r="B739" s="1">
        <v>202302</v>
      </c>
      <c r="C739" s="1" t="str">
        <f>"3411222516"</f>
        <v>3411222516</v>
      </c>
      <c r="D739" s="1">
        <v>0</v>
      </c>
      <c r="E739" s="1">
        <v>0</v>
      </c>
      <c r="F739" s="1" t="s">
        <v>7</v>
      </c>
      <c r="G739" s="1"/>
    </row>
    <row r="740" spans="1:7" ht="15" customHeight="1">
      <c r="A740" s="1">
        <v>737</v>
      </c>
      <c r="B740" s="1">
        <v>202302</v>
      </c>
      <c r="C740" s="1" t="str">
        <f>"3411222517"</f>
        <v>3411222517</v>
      </c>
      <c r="D740" s="1">
        <v>64.5</v>
      </c>
      <c r="E740" s="1">
        <v>54</v>
      </c>
      <c r="F740" s="1">
        <v>60.3</v>
      </c>
      <c r="G740" s="1"/>
    </row>
    <row r="741" spans="1:7" ht="15" customHeight="1">
      <c r="A741" s="1">
        <v>738</v>
      </c>
      <c r="B741" s="1">
        <v>202302</v>
      </c>
      <c r="C741" s="1" t="str">
        <f>"3411222518"</f>
        <v>3411222518</v>
      </c>
      <c r="D741" s="1">
        <v>69</v>
      </c>
      <c r="E741" s="1">
        <v>73</v>
      </c>
      <c r="F741" s="1">
        <v>70.599999999999994</v>
      </c>
      <c r="G741" s="1"/>
    </row>
    <row r="742" spans="1:7" ht="15" customHeight="1">
      <c r="A742" s="1">
        <v>739</v>
      </c>
      <c r="B742" s="1">
        <v>202302</v>
      </c>
      <c r="C742" s="1" t="str">
        <f>"3411222519"</f>
        <v>3411222519</v>
      </c>
      <c r="D742" s="1">
        <v>72</v>
      </c>
      <c r="E742" s="1">
        <v>73</v>
      </c>
      <c r="F742" s="1">
        <v>72.400000000000006</v>
      </c>
      <c r="G742" s="1"/>
    </row>
    <row r="743" spans="1:7" ht="15" customHeight="1">
      <c r="A743" s="1">
        <v>740</v>
      </c>
      <c r="B743" s="1">
        <v>202302</v>
      </c>
      <c r="C743" s="1" t="str">
        <f>"3411222520"</f>
        <v>3411222520</v>
      </c>
      <c r="D743" s="1">
        <v>67</v>
      </c>
      <c r="E743" s="1">
        <v>74</v>
      </c>
      <c r="F743" s="1">
        <v>69.8</v>
      </c>
      <c r="G743" s="1"/>
    </row>
    <row r="744" spans="1:7" ht="15" customHeight="1">
      <c r="A744" s="1">
        <v>741</v>
      </c>
      <c r="B744" s="1">
        <v>202302</v>
      </c>
      <c r="C744" s="1" t="str">
        <f>"3411222521"</f>
        <v>3411222521</v>
      </c>
      <c r="D744" s="1">
        <v>71</v>
      </c>
      <c r="E744" s="1">
        <v>68</v>
      </c>
      <c r="F744" s="1">
        <v>69.800000000000011</v>
      </c>
      <c r="G744" s="1"/>
    </row>
    <row r="745" spans="1:7" ht="15" customHeight="1">
      <c r="A745" s="1">
        <v>742</v>
      </c>
      <c r="B745" s="1">
        <v>202302</v>
      </c>
      <c r="C745" s="1" t="str">
        <f>"3411222522"</f>
        <v>3411222522</v>
      </c>
      <c r="D745" s="1">
        <v>63</v>
      </c>
      <c r="E745" s="1">
        <v>50</v>
      </c>
      <c r="F745" s="1">
        <v>57.8</v>
      </c>
      <c r="G745" s="1"/>
    </row>
    <row r="746" spans="1:7" ht="15" customHeight="1">
      <c r="A746" s="1">
        <v>743</v>
      </c>
      <c r="B746" s="1">
        <v>202302</v>
      </c>
      <c r="C746" s="1" t="str">
        <f>"3411222523"</f>
        <v>3411222523</v>
      </c>
      <c r="D746" s="1">
        <v>69.5</v>
      </c>
      <c r="E746" s="1">
        <v>65</v>
      </c>
      <c r="F746" s="1">
        <v>67.699999999999989</v>
      </c>
      <c r="G746" s="1"/>
    </row>
    <row r="747" spans="1:7" ht="15" customHeight="1">
      <c r="A747" s="1">
        <v>744</v>
      </c>
      <c r="B747" s="1">
        <v>202302</v>
      </c>
      <c r="C747" s="1" t="str">
        <f>"3411222524"</f>
        <v>3411222524</v>
      </c>
      <c r="D747" s="1">
        <v>67</v>
      </c>
      <c r="E747" s="1">
        <v>73</v>
      </c>
      <c r="F747" s="1">
        <v>69.400000000000006</v>
      </c>
      <c r="G747" s="1"/>
    </row>
    <row r="748" spans="1:7" ht="15" customHeight="1">
      <c r="A748" s="1">
        <v>745</v>
      </c>
      <c r="B748" s="1">
        <v>202302</v>
      </c>
      <c r="C748" s="1" t="str">
        <f>"3411222525"</f>
        <v>3411222525</v>
      </c>
      <c r="D748" s="1">
        <v>66.5</v>
      </c>
      <c r="E748" s="1">
        <v>69</v>
      </c>
      <c r="F748" s="1">
        <v>67.5</v>
      </c>
      <c r="G748" s="1"/>
    </row>
    <row r="749" spans="1:7" ht="15" customHeight="1">
      <c r="A749" s="1">
        <v>746</v>
      </c>
      <c r="B749" s="1">
        <v>202302</v>
      </c>
      <c r="C749" s="1" t="str">
        <f>"3411222526"</f>
        <v>3411222526</v>
      </c>
      <c r="D749" s="1">
        <v>68</v>
      </c>
      <c r="E749" s="1">
        <v>68</v>
      </c>
      <c r="F749" s="1">
        <v>68</v>
      </c>
      <c r="G749" s="1"/>
    </row>
    <row r="750" spans="1:7" ht="15" customHeight="1">
      <c r="A750" s="1">
        <v>747</v>
      </c>
      <c r="B750" s="1">
        <v>202302</v>
      </c>
      <c r="C750" s="1" t="str">
        <f>"3411222527"</f>
        <v>3411222527</v>
      </c>
      <c r="D750" s="1">
        <v>58.5</v>
      </c>
      <c r="E750" s="1">
        <v>61</v>
      </c>
      <c r="F750" s="1">
        <v>59.5</v>
      </c>
      <c r="G750" s="1"/>
    </row>
    <row r="751" spans="1:7" ht="15" customHeight="1">
      <c r="A751" s="1">
        <v>748</v>
      </c>
      <c r="B751" s="1">
        <v>202302</v>
      </c>
      <c r="C751" s="1" t="str">
        <f>"3411222528"</f>
        <v>3411222528</v>
      </c>
      <c r="D751" s="1">
        <v>58.5</v>
      </c>
      <c r="E751" s="1">
        <v>52</v>
      </c>
      <c r="F751" s="1">
        <v>55.900000000000006</v>
      </c>
      <c r="G751" s="1"/>
    </row>
    <row r="752" spans="1:7" ht="15" customHeight="1">
      <c r="A752" s="1">
        <v>749</v>
      </c>
      <c r="B752" s="1">
        <v>202302</v>
      </c>
      <c r="C752" s="1" t="str">
        <f>"3411222529"</f>
        <v>3411222529</v>
      </c>
      <c r="D752" s="1">
        <v>56.5</v>
      </c>
      <c r="E752" s="1">
        <v>63</v>
      </c>
      <c r="F752" s="1">
        <v>59.1</v>
      </c>
      <c r="G752" s="1"/>
    </row>
    <row r="753" spans="1:7" ht="15" customHeight="1">
      <c r="A753" s="1">
        <v>750</v>
      </c>
      <c r="B753" s="1">
        <v>202302</v>
      </c>
      <c r="C753" s="1" t="str">
        <f>"3411222530"</f>
        <v>3411222530</v>
      </c>
      <c r="D753" s="1">
        <v>67</v>
      </c>
      <c r="E753" s="1">
        <v>55</v>
      </c>
      <c r="F753" s="1">
        <v>62.199999999999996</v>
      </c>
      <c r="G753" s="1"/>
    </row>
    <row r="754" spans="1:7" ht="15" customHeight="1">
      <c r="A754" s="1">
        <v>751</v>
      </c>
      <c r="B754" s="1">
        <v>202302</v>
      </c>
      <c r="C754" s="1" t="str">
        <f>"3411222601"</f>
        <v>3411222601</v>
      </c>
      <c r="D754" s="1">
        <v>61</v>
      </c>
      <c r="E754" s="1">
        <v>56</v>
      </c>
      <c r="F754" s="1">
        <v>59</v>
      </c>
      <c r="G754" s="1"/>
    </row>
    <row r="755" spans="1:7" ht="15" customHeight="1">
      <c r="A755" s="1">
        <v>752</v>
      </c>
      <c r="B755" s="1">
        <v>202302</v>
      </c>
      <c r="C755" s="1" t="str">
        <f>"3411222602"</f>
        <v>3411222602</v>
      </c>
      <c r="D755" s="1">
        <v>70</v>
      </c>
      <c r="E755" s="1">
        <v>69</v>
      </c>
      <c r="F755" s="1">
        <v>69.599999999999994</v>
      </c>
      <c r="G755" s="1"/>
    </row>
    <row r="756" spans="1:7" s="4" customFormat="1" ht="15" customHeight="1">
      <c r="A756" s="1">
        <v>753</v>
      </c>
      <c r="B756" s="1">
        <v>202302</v>
      </c>
      <c r="C756" s="1" t="str">
        <f>"3411222603"</f>
        <v>3411222603</v>
      </c>
      <c r="D756" s="1">
        <v>67</v>
      </c>
      <c r="E756" s="1">
        <v>58</v>
      </c>
      <c r="F756" s="1">
        <v>63.4</v>
      </c>
      <c r="G756" s="1"/>
    </row>
    <row r="757" spans="1:7" ht="15" customHeight="1">
      <c r="A757" s="1">
        <v>754</v>
      </c>
      <c r="B757" s="1">
        <v>202302</v>
      </c>
      <c r="C757" s="1" t="str">
        <f>"3411222604"</f>
        <v>3411222604</v>
      </c>
      <c r="D757" s="1">
        <v>48.5</v>
      </c>
      <c r="E757" s="1">
        <v>42</v>
      </c>
      <c r="F757" s="1">
        <v>45.9</v>
      </c>
      <c r="G757" s="1"/>
    </row>
    <row r="758" spans="1:7" ht="15" customHeight="1">
      <c r="A758" s="1">
        <v>755</v>
      </c>
      <c r="B758" s="1">
        <v>202302</v>
      </c>
      <c r="C758" s="1" t="str">
        <f>"3411222605"</f>
        <v>3411222605</v>
      </c>
      <c r="D758" s="1">
        <v>73</v>
      </c>
      <c r="E758" s="1">
        <v>81</v>
      </c>
      <c r="F758" s="1">
        <v>76.199999999999989</v>
      </c>
      <c r="G758" s="1"/>
    </row>
    <row r="759" spans="1:7" ht="15" customHeight="1">
      <c r="A759" s="1">
        <v>756</v>
      </c>
      <c r="B759" s="1">
        <v>202302</v>
      </c>
      <c r="C759" s="1" t="str">
        <f>"3411222606"</f>
        <v>3411222606</v>
      </c>
      <c r="D759" s="1">
        <v>50.5</v>
      </c>
      <c r="E759" s="1">
        <v>38</v>
      </c>
      <c r="F759" s="1">
        <v>45.5</v>
      </c>
      <c r="G759" s="1"/>
    </row>
    <row r="760" spans="1:7" ht="15" customHeight="1">
      <c r="A760" s="1">
        <v>757</v>
      </c>
      <c r="B760" s="1">
        <v>202302</v>
      </c>
      <c r="C760" s="1" t="str">
        <f>"3411222607"</f>
        <v>3411222607</v>
      </c>
      <c r="D760" s="1">
        <v>0</v>
      </c>
      <c r="E760" s="1">
        <v>0</v>
      </c>
      <c r="F760" s="1" t="s">
        <v>7</v>
      </c>
      <c r="G760" s="1"/>
    </row>
    <row r="761" spans="1:7" ht="15" customHeight="1">
      <c r="A761" s="1">
        <v>758</v>
      </c>
      <c r="B761" s="1">
        <v>202302</v>
      </c>
      <c r="C761" s="1" t="str">
        <f>"3411222608"</f>
        <v>3411222608</v>
      </c>
      <c r="D761" s="1">
        <v>58.5</v>
      </c>
      <c r="E761" s="1">
        <v>43</v>
      </c>
      <c r="F761" s="1">
        <v>52.3</v>
      </c>
      <c r="G761" s="1"/>
    </row>
    <row r="762" spans="1:7" ht="15" customHeight="1">
      <c r="A762" s="1">
        <v>759</v>
      </c>
      <c r="B762" s="1">
        <v>202302</v>
      </c>
      <c r="C762" s="1" t="str">
        <f>"3411222609"</f>
        <v>3411222609</v>
      </c>
      <c r="D762" s="1">
        <v>0</v>
      </c>
      <c r="E762" s="1">
        <v>0</v>
      </c>
      <c r="F762" s="1" t="s">
        <v>7</v>
      </c>
      <c r="G762" s="1"/>
    </row>
    <row r="763" spans="1:7" ht="15" customHeight="1">
      <c r="A763" s="1">
        <v>760</v>
      </c>
      <c r="B763" s="1">
        <v>202302</v>
      </c>
      <c r="C763" s="1" t="str">
        <f>"3411222610"</f>
        <v>3411222610</v>
      </c>
      <c r="D763" s="1">
        <v>60</v>
      </c>
      <c r="E763" s="1">
        <v>67</v>
      </c>
      <c r="F763" s="1">
        <v>62.8</v>
      </c>
      <c r="G763" s="1"/>
    </row>
    <row r="764" spans="1:7" ht="15" customHeight="1">
      <c r="A764" s="1">
        <v>761</v>
      </c>
      <c r="B764" s="1">
        <v>202302</v>
      </c>
      <c r="C764" s="1" t="str">
        <f>"3411222611"</f>
        <v>3411222611</v>
      </c>
      <c r="D764" s="1">
        <v>56.5</v>
      </c>
      <c r="E764" s="1">
        <v>50</v>
      </c>
      <c r="F764" s="1">
        <v>53.9</v>
      </c>
      <c r="G764" s="1"/>
    </row>
    <row r="765" spans="1:7" ht="15" customHeight="1">
      <c r="A765" s="1">
        <v>762</v>
      </c>
      <c r="B765" s="1">
        <v>202302</v>
      </c>
      <c r="C765" s="1" t="str">
        <f>"3411222612"</f>
        <v>3411222612</v>
      </c>
      <c r="D765" s="1">
        <v>64.5</v>
      </c>
      <c r="E765" s="1">
        <v>54</v>
      </c>
      <c r="F765" s="1">
        <v>60.3</v>
      </c>
      <c r="G765" s="1"/>
    </row>
    <row r="766" spans="1:7" ht="15" customHeight="1">
      <c r="A766" s="1">
        <v>763</v>
      </c>
      <c r="B766" s="1">
        <v>202302</v>
      </c>
      <c r="C766" s="1" t="str">
        <f>"3411222613"</f>
        <v>3411222613</v>
      </c>
      <c r="D766" s="1">
        <v>56</v>
      </c>
      <c r="E766" s="1">
        <v>51</v>
      </c>
      <c r="F766" s="1">
        <v>54</v>
      </c>
      <c r="G766" s="1"/>
    </row>
    <row r="767" spans="1:7" ht="15" customHeight="1">
      <c r="A767" s="1">
        <v>764</v>
      </c>
      <c r="B767" s="1">
        <v>202302</v>
      </c>
      <c r="C767" s="1" t="str">
        <f>"3411222614"</f>
        <v>3411222614</v>
      </c>
      <c r="D767" s="1">
        <v>67</v>
      </c>
      <c r="E767" s="1">
        <v>67</v>
      </c>
      <c r="F767" s="1">
        <v>67</v>
      </c>
      <c r="G767" s="1"/>
    </row>
    <row r="768" spans="1:7" ht="15" customHeight="1">
      <c r="A768" s="1">
        <v>765</v>
      </c>
      <c r="B768" s="1">
        <v>202302</v>
      </c>
      <c r="C768" s="1" t="str">
        <f>"3411222615"</f>
        <v>3411222615</v>
      </c>
      <c r="D768" s="1">
        <v>60</v>
      </c>
      <c r="E768" s="1">
        <v>51</v>
      </c>
      <c r="F768" s="1">
        <v>56.400000000000006</v>
      </c>
      <c r="G768" s="1"/>
    </row>
    <row r="769" spans="1:7" ht="15" customHeight="1">
      <c r="A769" s="1">
        <v>766</v>
      </c>
      <c r="B769" s="1">
        <v>202302</v>
      </c>
      <c r="C769" s="1" t="str">
        <f>"3411222616"</f>
        <v>3411222616</v>
      </c>
      <c r="D769" s="1">
        <v>65</v>
      </c>
      <c r="E769" s="1">
        <v>76</v>
      </c>
      <c r="F769" s="1">
        <v>69.400000000000006</v>
      </c>
      <c r="G769" s="1"/>
    </row>
    <row r="770" spans="1:7" ht="15" customHeight="1">
      <c r="A770" s="1">
        <v>767</v>
      </c>
      <c r="B770" s="1">
        <v>202302</v>
      </c>
      <c r="C770" s="1" t="str">
        <f>"3411222617"</f>
        <v>3411222617</v>
      </c>
      <c r="D770" s="1">
        <v>65.5</v>
      </c>
      <c r="E770" s="1">
        <v>50</v>
      </c>
      <c r="F770" s="1">
        <v>59.3</v>
      </c>
      <c r="G770" s="1"/>
    </row>
    <row r="771" spans="1:7" ht="15" customHeight="1">
      <c r="A771" s="1">
        <v>768</v>
      </c>
      <c r="B771" s="1">
        <v>202302</v>
      </c>
      <c r="C771" s="1" t="str">
        <f>"3411222618"</f>
        <v>3411222618</v>
      </c>
      <c r="D771" s="1">
        <v>0</v>
      </c>
      <c r="E771" s="1">
        <v>0</v>
      </c>
      <c r="F771" s="1" t="s">
        <v>7</v>
      </c>
      <c r="G771" s="1"/>
    </row>
    <row r="772" spans="1:7" ht="33" customHeight="1">
      <c r="A772" s="7" t="s">
        <v>9</v>
      </c>
      <c r="B772" s="7"/>
      <c r="C772" s="7"/>
      <c r="D772" s="7"/>
      <c r="E772" s="7"/>
      <c r="F772" s="7"/>
      <c r="G772" s="7"/>
    </row>
    <row r="773" spans="1:7" ht="27" customHeight="1">
      <c r="A773" s="8">
        <v>45063</v>
      </c>
      <c r="B773" s="9"/>
      <c r="C773" s="9"/>
      <c r="D773" s="9"/>
      <c r="E773" s="9"/>
      <c r="F773" s="9"/>
      <c r="G773" s="9"/>
    </row>
  </sheetData>
  <sortState ref="A3:H770">
    <sortCondition ref="A3:A770"/>
  </sortState>
  <mergeCells count="4">
    <mergeCell ref="A1:G1"/>
    <mergeCell ref="A2:G2"/>
    <mergeCell ref="A772:G772"/>
    <mergeCell ref="A773:G77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2023-05-17T07:42:14Z</cp:lastPrinted>
  <dcterms:created xsi:type="dcterms:W3CDTF">2023-05-11T07:30:00Z</dcterms:created>
  <dcterms:modified xsi:type="dcterms:W3CDTF">2023-05-17T07:42:20Z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0D46D6103AE34DA28EDE06E7A7DEA51F_12</vt:lpwstr>
  </property>
  <property fmtid="{D5CDD505-2E9C-101B-9397-08002B2CF9AE}" pid="3" name="KSOProductBuildVer">
    <vt:lpwstr>2052-11.1.0.14309</vt:lpwstr>
  </property>
</Properties>
</file>