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<sst xmlns="http://schemas.openxmlformats.org/spreadsheetml/2006/main" count="6" uniqueCount="6">
  <si>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蒙城县2023年公开招聘中等职业学校教师笔试成绩</t>
  </si>
  <si>
    <t>岗位代码</t>
  </si>
  <si>
    <t>准考证号</t>
  </si>
  <si>
    <t>《公共综合知识》</t>
  </si>
  <si>
    <t>《学科专业知识》</t>
  </si>
  <si>
    <t>笔试成绩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</si>
</sst>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6"/>
  <sheetViews>
    <sheetView tabSelected="1" workbookViewId="0">
      <selection activeCell="A1" sqref="A1:E1"/>
    </sheetView>
  </sheetViews>
  <sheetFormatPr defaultColWidth="9" defaultRowHeight="13.5" outlineLevelCol="4"/>
  <cols>
    <col min="1" max="1" width="13.25" customWidth="1"/>
    <col min="2" max="2" width="14.75" customWidth="1"/>
    <col min="3" max="3" width="19.125" customWidth="1"/>
    <col min="4" max="4" width="17.75" customWidth="1"/>
    <col min="5" max="5" width="10.75" customWidth="1"/>
  </cols>
  <sheetData>
    <row r="1" ht="33" customHeight="1" spans="1:5">
      <c r="A1" s="1" t="s">
        <v>0</v>
      </c>
      <c r="B1" s="2"/>
      <c r="C1" s="2"/>
      <c r="D1" s="2"/>
      <c r="E1" s="2"/>
    </row>
    <row r="2" ht="23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 t="str">
        <f t="shared" ref="A3:A14" si="0">"202301"</f>
        <v>202301</v>
      </c>
      <c r="B3" s="4" t="str">
        <f>"20230100101"</f>
        <v>20230100101</v>
      </c>
      <c r="C3" s="5">
        <v>0</v>
      </c>
      <c r="D3" s="5">
        <v>0</v>
      </c>
      <c r="E3" s="5">
        <v>0</v>
      </c>
    </row>
    <row r="4" spans="1:5">
      <c r="A4" s="4" t="str">
        <f t="shared" si="0"/>
        <v>202301</v>
      </c>
      <c r="B4" s="4" t="str">
        <f>"20230100102"</f>
        <v>20230100102</v>
      </c>
      <c r="C4" s="5">
        <v>0</v>
      </c>
      <c r="D4" s="5">
        <v>0</v>
      </c>
      <c r="E4" s="5">
        <v>0</v>
      </c>
    </row>
    <row r="5" spans="1:5">
      <c r="A5" s="4" t="str">
        <f t="shared" si="0"/>
        <v>202301</v>
      </c>
      <c r="B5" s="4" t="str">
        <f>"20230100103"</f>
        <v>20230100103</v>
      </c>
      <c r="C5" s="5">
        <v>91.33</v>
      </c>
      <c r="D5" s="5">
        <v>92.3</v>
      </c>
      <c r="E5" s="5">
        <v>92.01</v>
      </c>
    </row>
    <row r="6" spans="1:5">
      <c r="A6" s="4" t="str">
        <f t="shared" si="0"/>
        <v>202301</v>
      </c>
      <c r="B6" s="4" t="str">
        <f>"20230100104"</f>
        <v>20230100104</v>
      </c>
      <c r="C6" s="5">
        <v>84.56</v>
      </c>
      <c r="D6" s="5">
        <v>88.4</v>
      </c>
      <c r="E6" s="5">
        <v>87.25</v>
      </c>
    </row>
    <row r="7" spans="1:5">
      <c r="A7" s="4" t="str">
        <f t="shared" si="0"/>
        <v>202301</v>
      </c>
      <c r="B7" s="4" t="str">
        <f>"20230100105"</f>
        <v>20230100105</v>
      </c>
      <c r="C7" s="5">
        <v>91.23</v>
      </c>
      <c r="D7" s="5">
        <v>84.8</v>
      </c>
      <c r="E7" s="5">
        <v>86.73</v>
      </c>
    </row>
    <row r="8" spans="1:5">
      <c r="A8" s="4" t="str">
        <f t="shared" si="0"/>
        <v>202301</v>
      </c>
      <c r="B8" s="4" t="str">
        <f>"20230100106"</f>
        <v>20230100106</v>
      </c>
      <c r="C8" s="5">
        <v>85.07</v>
      </c>
      <c r="D8" s="5">
        <v>88.9</v>
      </c>
      <c r="E8" s="5">
        <v>87.75</v>
      </c>
    </row>
    <row r="9" spans="1:5">
      <c r="A9" s="4" t="str">
        <f t="shared" si="0"/>
        <v>202301</v>
      </c>
      <c r="B9" s="4" t="str">
        <f>"20230100107"</f>
        <v>20230100107</v>
      </c>
      <c r="C9" s="5">
        <v>0</v>
      </c>
      <c r="D9" s="5">
        <v>0</v>
      </c>
      <c r="E9" s="5">
        <v>0</v>
      </c>
    </row>
    <row r="10" spans="1:5">
      <c r="A10" s="4" t="str">
        <f t="shared" si="0"/>
        <v>202301</v>
      </c>
      <c r="B10" s="4" t="str">
        <f>"20230100108"</f>
        <v>20230100108</v>
      </c>
      <c r="C10" s="5">
        <v>0</v>
      </c>
      <c r="D10" s="5">
        <v>0</v>
      </c>
      <c r="E10" s="5">
        <v>0</v>
      </c>
    </row>
    <row r="11" spans="1:5">
      <c r="A11" s="4" t="str">
        <f t="shared" si="0"/>
        <v>202301</v>
      </c>
      <c r="B11" s="4" t="str">
        <f>"20230100109"</f>
        <v>20230100109</v>
      </c>
      <c r="C11" s="5">
        <v>88.11</v>
      </c>
      <c r="D11" s="5">
        <v>100.7</v>
      </c>
      <c r="E11" s="5">
        <v>96.92</v>
      </c>
    </row>
    <row r="12" spans="1:5">
      <c r="A12" s="4" t="str">
        <f t="shared" si="0"/>
        <v>202301</v>
      </c>
      <c r="B12" s="4" t="str">
        <f>"20230100110"</f>
        <v>20230100110</v>
      </c>
      <c r="C12" s="5">
        <v>90.97</v>
      </c>
      <c r="D12" s="5">
        <v>93.2</v>
      </c>
      <c r="E12" s="5">
        <v>92.53</v>
      </c>
    </row>
    <row r="13" spans="1:5">
      <c r="A13" s="4" t="str">
        <f t="shared" si="0"/>
        <v>202301</v>
      </c>
      <c r="B13" s="4" t="str">
        <f>"20230100111"</f>
        <v>20230100111</v>
      </c>
      <c r="C13" s="5">
        <v>86.96</v>
      </c>
      <c r="D13" s="5">
        <v>87.3</v>
      </c>
      <c r="E13" s="5">
        <v>87.2</v>
      </c>
    </row>
    <row r="14" spans="1:5">
      <c r="A14" s="4" t="str">
        <f t="shared" si="0"/>
        <v>202301</v>
      </c>
      <c r="B14" s="4" t="str">
        <f>"20230100112"</f>
        <v>20230100112</v>
      </c>
      <c r="C14" s="5">
        <v>0</v>
      </c>
      <c r="D14" s="5">
        <v>0</v>
      </c>
      <c r="E14" s="5">
        <v>0</v>
      </c>
    </row>
    <row r="15" spans="1:5">
      <c r="A15" s="4" t="str">
        <f t="shared" ref="A15:A78" si="1">"202302"</f>
        <v>202302</v>
      </c>
      <c r="B15" s="4" t="str">
        <f>"20230200113"</f>
        <v>20230200113</v>
      </c>
      <c r="C15" s="5">
        <v>95.21</v>
      </c>
      <c r="D15" s="5">
        <v>70.8</v>
      </c>
      <c r="E15" s="5">
        <v>78.12</v>
      </c>
    </row>
    <row r="16" spans="1:5">
      <c r="A16" s="4" t="str">
        <f t="shared" si="1"/>
        <v>202302</v>
      </c>
      <c r="B16" s="4" t="str">
        <f>"20230200114"</f>
        <v>20230200114</v>
      </c>
      <c r="C16" s="5">
        <v>0</v>
      </c>
      <c r="D16" s="5">
        <v>0</v>
      </c>
      <c r="E16" s="5">
        <v>0</v>
      </c>
    </row>
    <row r="17" spans="1:5">
      <c r="A17" s="4" t="str">
        <f t="shared" si="1"/>
        <v>202302</v>
      </c>
      <c r="B17" s="4" t="str">
        <f>"20230200115"</f>
        <v>20230200115</v>
      </c>
      <c r="C17" s="5">
        <v>0</v>
      </c>
      <c r="D17" s="5">
        <v>0</v>
      </c>
      <c r="E17" s="5">
        <v>0</v>
      </c>
    </row>
    <row r="18" spans="1:5">
      <c r="A18" s="4" t="str">
        <f t="shared" si="1"/>
        <v>202302</v>
      </c>
      <c r="B18" s="4" t="str">
        <f>"20230200116"</f>
        <v>20230200116</v>
      </c>
      <c r="C18" s="5">
        <v>0</v>
      </c>
      <c r="D18" s="5">
        <v>0</v>
      </c>
      <c r="E18" s="5">
        <v>0</v>
      </c>
    </row>
    <row r="19" spans="1:5">
      <c r="A19" s="4" t="str">
        <f t="shared" si="1"/>
        <v>202302</v>
      </c>
      <c r="B19" s="4" t="str">
        <f>"20230200117"</f>
        <v>20230200117</v>
      </c>
      <c r="C19" s="5">
        <v>96.84</v>
      </c>
      <c r="D19" s="5">
        <v>45.3</v>
      </c>
      <c r="E19" s="5">
        <v>60.76</v>
      </c>
    </row>
    <row r="20" spans="1:5">
      <c r="A20" s="4" t="str">
        <f t="shared" si="1"/>
        <v>202302</v>
      </c>
      <c r="B20" s="4" t="str">
        <f>"20230200118"</f>
        <v>20230200118</v>
      </c>
      <c r="C20" s="5">
        <v>67.17</v>
      </c>
      <c r="D20" s="5">
        <v>78.9</v>
      </c>
      <c r="E20" s="5">
        <v>75.38</v>
      </c>
    </row>
    <row r="21" spans="1:5">
      <c r="A21" s="4" t="str">
        <f t="shared" si="1"/>
        <v>202302</v>
      </c>
      <c r="B21" s="4" t="str">
        <f>"20230200119"</f>
        <v>20230200119</v>
      </c>
      <c r="C21" s="5">
        <v>103.49</v>
      </c>
      <c r="D21" s="5">
        <v>82.5</v>
      </c>
      <c r="E21" s="5">
        <v>88.8</v>
      </c>
    </row>
    <row r="22" spans="1:5">
      <c r="A22" s="4" t="str">
        <f t="shared" si="1"/>
        <v>202302</v>
      </c>
      <c r="B22" s="4" t="str">
        <f>"20230200120"</f>
        <v>20230200120</v>
      </c>
      <c r="C22" s="5">
        <v>75.09</v>
      </c>
      <c r="D22" s="5">
        <v>97.7</v>
      </c>
      <c r="E22" s="5">
        <v>90.92</v>
      </c>
    </row>
    <row r="23" spans="1:5">
      <c r="A23" s="4" t="str">
        <f t="shared" si="1"/>
        <v>202302</v>
      </c>
      <c r="B23" s="4" t="str">
        <f>"20230200121"</f>
        <v>20230200121</v>
      </c>
      <c r="C23" s="5">
        <v>90.86</v>
      </c>
      <c r="D23" s="5">
        <v>94.1</v>
      </c>
      <c r="E23" s="5">
        <v>93.13</v>
      </c>
    </row>
    <row r="24" spans="1:5">
      <c r="A24" s="4" t="str">
        <f t="shared" si="1"/>
        <v>202302</v>
      </c>
      <c r="B24" s="4" t="str">
        <f>"20230200122"</f>
        <v>20230200122</v>
      </c>
      <c r="C24" s="5">
        <v>98.98</v>
      </c>
      <c r="D24" s="5">
        <v>78.5</v>
      </c>
      <c r="E24" s="5">
        <v>84.64</v>
      </c>
    </row>
    <row r="25" spans="1:5">
      <c r="A25" s="4" t="str">
        <f t="shared" si="1"/>
        <v>202302</v>
      </c>
      <c r="B25" s="4" t="str">
        <f>"20230200123"</f>
        <v>20230200123</v>
      </c>
      <c r="C25" s="5">
        <v>74.5</v>
      </c>
      <c r="D25" s="5">
        <v>104.1</v>
      </c>
      <c r="E25" s="5">
        <v>95.22</v>
      </c>
    </row>
    <row r="26" spans="1:5">
      <c r="A26" s="4" t="str">
        <f t="shared" si="1"/>
        <v>202302</v>
      </c>
      <c r="B26" s="4" t="str">
        <f>"20230200124"</f>
        <v>20230200124</v>
      </c>
      <c r="C26" s="5">
        <v>96.75</v>
      </c>
      <c r="D26" s="5">
        <v>80.4</v>
      </c>
      <c r="E26" s="5">
        <v>85.31</v>
      </c>
    </row>
    <row r="27" spans="1:5">
      <c r="A27" s="4" t="str">
        <f t="shared" si="1"/>
        <v>202302</v>
      </c>
      <c r="B27" s="4" t="str">
        <f>"20230200125"</f>
        <v>20230200125</v>
      </c>
      <c r="C27" s="5">
        <v>83.84</v>
      </c>
      <c r="D27" s="5">
        <v>99</v>
      </c>
      <c r="E27" s="5">
        <v>94.45</v>
      </c>
    </row>
    <row r="28" spans="1:5">
      <c r="A28" s="4" t="str">
        <f t="shared" si="1"/>
        <v>202302</v>
      </c>
      <c r="B28" s="4" t="str">
        <f>"20230200126"</f>
        <v>20230200126</v>
      </c>
      <c r="C28" s="5">
        <v>0</v>
      </c>
      <c r="D28" s="5">
        <v>0</v>
      </c>
      <c r="E28" s="5">
        <v>0</v>
      </c>
    </row>
    <row r="29" spans="1:5">
      <c r="A29" s="4" t="str">
        <f t="shared" si="1"/>
        <v>202302</v>
      </c>
      <c r="B29" s="4" t="str">
        <f>"20230200127"</f>
        <v>20230200127</v>
      </c>
      <c r="C29" s="5">
        <v>88.85</v>
      </c>
      <c r="D29" s="5">
        <v>81.5</v>
      </c>
      <c r="E29" s="5">
        <v>83.71</v>
      </c>
    </row>
    <row r="30" spans="1:5">
      <c r="A30" s="4" t="str">
        <f t="shared" si="1"/>
        <v>202302</v>
      </c>
      <c r="B30" s="4" t="str">
        <f>"20230200128"</f>
        <v>20230200128</v>
      </c>
      <c r="C30" s="5">
        <v>0</v>
      </c>
      <c r="D30" s="5">
        <v>0</v>
      </c>
      <c r="E30" s="5">
        <v>0</v>
      </c>
    </row>
    <row r="31" spans="1:5">
      <c r="A31" s="4" t="str">
        <f t="shared" si="1"/>
        <v>202302</v>
      </c>
      <c r="B31" s="4" t="str">
        <f>"20230200129"</f>
        <v>20230200129</v>
      </c>
      <c r="C31" s="5">
        <v>70.71</v>
      </c>
      <c r="D31" s="5">
        <v>113.4</v>
      </c>
      <c r="E31" s="5">
        <v>100.59</v>
      </c>
    </row>
    <row r="32" spans="1:5">
      <c r="A32" s="4" t="str">
        <f t="shared" si="1"/>
        <v>202302</v>
      </c>
      <c r="B32" s="4" t="str">
        <f>"20230200130"</f>
        <v>20230200130</v>
      </c>
      <c r="C32" s="5">
        <v>0</v>
      </c>
      <c r="D32" s="5">
        <v>0</v>
      </c>
      <c r="E32" s="5">
        <v>0</v>
      </c>
    </row>
    <row r="33" spans="1:5">
      <c r="A33" s="4" t="str">
        <f t="shared" si="1"/>
        <v>202302</v>
      </c>
      <c r="B33" s="4" t="str">
        <f>"20230200201"</f>
        <v>20230200201</v>
      </c>
      <c r="C33" s="5">
        <v>94.32</v>
      </c>
      <c r="D33" s="5">
        <v>92.4</v>
      </c>
      <c r="E33" s="5">
        <v>92.98</v>
      </c>
    </row>
    <row r="34" spans="1:5">
      <c r="A34" s="4" t="str">
        <f t="shared" si="1"/>
        <v>202302</v>
      </c>
      <c r="B34" s="4" t="str">
        <f>"20230200202"</f>
        <v>20230200202</v>
      </c>
      <c r="C34" s="5">
        <v>87.75</v>
      </c>
      <c r="D34" s="5">
        <v>55.3</v>
      </c>
      <c r="E34" s="5">
        <v>65.04</v>
      </c>
    </row>
    <row r="35" spans="1:5">
      <c r="A35" s="4" t="str">
        <f t="shared" si="1"/>
        <v>202302</v>
      </c>
      <c r="B35" s="4" t="str">
        <f>"20230200203"</f>
        <v>20230200203</v>
      </c>
      <c r="C35" s="5">
        <v>92.19</v>
      </c>
      <c r="D35" s="5">
        <v>96.7</v>
      </c>
      <c r="E35" s="5">
        <v>95.35</v>
      </c>
    </row>
    <row r="36" spans="1:5">
      <c r="A36" s="4" t="str">
        <f t="shared" si="1"/>
        <v>202302</v>
      </c>
      <c r="B36" s="4" t="str">
        <f>"20230200204"</f>
        <v>20230200204</v>
      </c>
      <c r="C36" s="5">
        <v>89.92</v>
      </c>
      <c r="D36" s="5">
        <v>99.7</v>
      </c>
      <c r="E36" s="5">
        <v>96.77</v>
      </c>
    </row>
    <row r="37" spans="1:5">
      <c r="A37" s="4" t="str">
        <f t="shared" si="1"/>
        <v>202302</v>
      </c>
      <c r="B37" s="4" t="str">
        <f>"20230200205"</f>
        <v>20230200205</v>
      </c>
      <c r="C37" s="5">
        <v>0</v>
      </c>
      <c r="D37" s="5">
        <v>0</v>
      </c>
      <c r="E37" s="5">
        <v>0</v>
      </c>
    </row>
    <row r="38" spans="1:5">
      <c r="A38" s="4" t="str">
        <f t="shared" si="1"/>
        <v>202302</v>
      </c>
      <c r="B38" s="4" t="str">
        <f>"20230200206"</f>
        <v>20230200206</v>
      </c>
      <c r="C38" s="5">
        <v>104.42</v>
      </c>
      <c r="D38" s="5">
        <v>101.8</v>
      </c>
      <c r="E38" s="5">
        <v>102.59</v>
      </c>
    </row>
    <row r="39" spans="1:5">
      <c r="A39" s="4" t="str">
        <f t="shared" si="1"/>
        <v>202302</v>
      </c>
      <c r="B39" s="4" t="str">
        <f>"20230200207"</f>
        <v>20230200207</v>
      </c>
      <c r="C39" s="5">
        <v>78.46</v>
      </c>
      <c r="D39" s="5">
        <v>73.8</v>
      </c>
      <c r="E39" s="5">
        <v>75.2</v>
      </c>
    </row>
    <row r="40" spans="1:5">
      <c r="A40" s="4" t="str">
        <f t="shared" si="1"/>
        <v>202302</v>
      </c>
      <c r="B40" s="4" t="str">
        <f>"20230200208"</f>
        <v>20230200208</v>
      </c>
      <c r="C40" s="5">
        <v>94.01</v>
      </c>
      <c r="D40" s="5">
        <v>88.7</v>
      </c>
      <c r="E40" s="5">
        <v>90.29</v>
      </c>
    </row>
    <row r="41" spans="1:5">
      <c r="A41" s="4" t="str">
        <f t="shared" si="1"/>
        <v>202302</v>
      </c>
      <c r="B41" s="4" t="str">
        <f>"20230200209"</f>
        <v>20230200209</v>
      </c>
      <c r="C41" s="5">
        <v>82.32</v>
      </c>
      <c r="D41" s="5">
        <v>108</v>
      </c>
      <c r="E41" s="5">
        <v>100.3</v>
      </c>
    </row>
    <row r="42" spans="1:5">
      <c r="A42" s="4" t="str">
        <f t="shared" si="1"/>
        <v>202302</v>
      </c>
      <c r="B42" s="4" t="str">
        <f>"20230200210"</f>
        <v>20230200210</v>
      </c>
      <c r="C42" s="5">
        <v>75.81</v>
      </c>
      <c r="D42" s="5">
        <v>75.5</v>
      </c>
      <c r="E42" s="5">
        <v>75.59</v>
      </c>
    </row>
    <row r="43" spans="1:5">
      <c r="A43" s="4" t="str">
        <f t="shared" si="1"/>
        <v>202302</v>
      </c>
      <c r="B43" s="4" t="str">
        <f>"20230200211"</f>
        <v>20230200211</v>
      </c>
      <c r="C43" s="5">
        <v>73.44</v>
      </c>
      <c r="D43" s="5">
        <v>82.5</v>
      </c>
      <c r="E43" s="5">
        <v>79.78</v>
      </c>
    </row>
    <row r="44" spans="1:5">
      <c r="A44" s="4" t="str">
        <f t="shared" si="1"/>
        <v>202302</v>
      </c>
      <c r="B44" s="4" t="str">
        <f>"20230200212"</f>
        <v>20230200212</v>
      </c>
      <c r="C44" s="5">
        <v>69.19</v>
      </c>
      <c r="D44" s="5">
        <v>30.4</v>
      </c>
      <c r="E44" s="5">
        <v>42.04</v>
      </c>
    </row>
    <row r="45" spans="1:5">
      <c r="A45" s="4" t="str">
        <f t="shared" si="1"/>
        <v>202302</v>
      </c>
      <c r="B45" s="4" t="str">
        <f>"20230200213"</f>
        <v>20230200213</v>
      </c>
      <c r="C45" s="5">
        <v>90.7</v>
      </c>
      <c r="D45" s="5">
        <v>75.1</v>
      </c>
      <c r="E45" s="5">
        <v>79.78</v>
      </c>
    </row>
    <row r="46" spans="1:5">
      <c r="A46" s="4" t="str">
        <f t="shared" si="1"/>
        <v>202302</v>
      </c>
      <c r="B46" s="4" t="str">
        <f>"20230200214"</f>
        <v>20230200214</v>
      </c>
      <c r="C46" s="5">
        <v>86.68</v>
      </c>
      <c r="D46" s="5">
        <v>78.5</v>
      </c>
      <c r="E46" s="5">
        <v>80.95</v>
      </c>
    </row>
    <row r="47" spans="1:5">
      <c r="A47" s="4" t="str">
        <f t="shared" si="1"/>
        <v>202302</v>
      </c>
      <c r="B47" s="4" t="str">
        <f>"20230200215"</f>
        <v>20230200215</v>
      </c>
      <c r="C47" s="5">
        <v>95.37</v>
      </c>
      <c r="D47" s="5">
        <v>82.1</v>
      </c>
      <c r="E47" s="5">
        <v>86.08</v>
      </c>
    </row>
    <row r="48" spans="1:5">
      <c r="A48" s="4" t="str">
        <f t="shared" si="1"/>
        <v>202302</v>
      </c>
      <c r="B48" s="4" t="str">
        <f>"20230200216"</f>
        <v>20230200216</v>
      </c>
      <c r="C48" s="5">
        <v>82.42</v>
      </c>
      <c r="D48" s="5">
        <v>62.2</v>
      </c>
      <c r="E48" s="5">
        <v>68.27</v>
      </c>
    </row>
    <row r="49" spans="1:5">
      <c r="A49" s="4" t="str">
        <f t="shared" si="1"/>
        <v>202302</v>
      </c>
      <c r="B49" s="4" t="str">
        <f>"20230200217"</f>
        <v>20230200217</v>
      </c>
      <c r="C49" s="5">
        <v>0</v>
      </c>
      <c r="D49" s="5">
        <v>0</v>
      </c>
      <c r="E49" s="5">
        <v>0</v>
      </c>
    </row>
    <row r="50" spans="1:5">
      <c r="A50" s="4" t="str">
        <f t="shared" si="1"/>
        <v>202302</v>
      </c>
      <c r="B50" s="4" t="str">
        <f>"20230200218"</f>
        <v>20230200218</v>
      </c>
      <c r="C50" s="5">
        <v>93.28</v>
      </c>
      <c r="D50" s="5">
        <v>106.4</v>
      </c>
      <c r="E50" s="5">
        <v>102.46</v>
      </c>
    </row>
    <row r="51" spans="1:5">
      <c r="A51" s="4" t="str">
        <f t="shared" si="1"/>
        <v>202302</v>
      </c>
      <c r="B51" s="4" t="str">
        <f>"20230200219"</f>
        <v>20230200219</v>
      </c>
      <c r="C51" s="5">
        <v>0</v>
      </c>
      <c r="D51" s="5">
        <v>0</v>
      </c>
      <c r="E51" s="5">
        <v>0</v>
      </c>
    </row>
    <row r="52" spans="1:5">
      <c r="A52" s="4" t="str">
        <f t="shared" si="1"/>
        <v>202302</v>
      </c>
      <c r="B52" s="4" t="str">
        <f>"20230200220"</f>
        <v>20230200220</v>
      </c>
      <c r="C52" s="5">
        <v>65.7</v>
      </c>
      <c r="D52" s="5">
        <v>46.7</v>
      </c>
      <c r="E52" s="5">
        <v>52.4</v>
      </c>
    </row>
    <row r="53" spans="1:5">
      <c r="A53" s="4" t="str">
        <f t="shared" si="1"/>
        <v>202302</v>
      </c>
      <c r="B53" s="4" t="str">
        <f>"20230200221"</f>
        <v>20230200221</v>
      </c>
      <c r="C53" s="5">
        <v>89.14</v>
      </c>
      <c r="D53" s="5">
        <v>101.4</v>
      </c>
      <c r="E53" s="5">
        <v>97.72</v>
      </c>
    </row>
    <row r="54" spans="1:5">
      <c r="A54" s="4" t="str">
        <f t="shared" si="1"/>
        <v>202302</v>
      </c>
      <c r="B54" s="4" t="str">
        <f>"20230200222"</f>
        <v>20230200222</v>
      </c>
      <c r="C54" s="5">
        <v>100.74</v>
      </c>
      <c r="D54" s="5">
        <v>78.5</v>
      </c>
      <c r="E54" s="5">
        <v>85.17</v>
      </c>
    </row>
    <row r="55" spans="1:5">
      <c r="A55" s="4" t="str">
        <f t="shared" si="1"/>
        <v>202302</v>
      </c>
      <c r="B55" s="4" t="str">
        <f>"20230200223"</f>
        <v>20230200223</v>
      </c>
      <c r="C55" s="5">
        <v>0</v>
      </c>
      <c r="D55" s="5">
        <v>0</v>
      </c>
      <c r="E55" s="5">
        <v>0</v>
      </c>
    </row>
    <row r="56" spans="1:5">
      <c r="A56" s="4" t="str">
        <f t="shared" si="1"/>
        <v>202302</v>
      </c>
      <c r="B56" s="4" t="str">
        <f>"20230200224"</f>
        <v>20230200224</v>
      </c>
      <c r="C56" s="5">
        <v>68.55</v>
      </c>
      <c r="D56" s="5">
        <v>46.9</v>
      </c>
      <c r="E56" s="5">
        <v>53.4</v>
      </c>
    </row>
    <row r="57" spans="1:5">
      <c r="A57" s="4" t="str">
        <f t="shared" si="1"/>
        <v>202302</v>
      </c>
      <c r="B57" s="4" t="str">
        <f>"20230200225"</f>
        <v>20230200225</v>
      </c>
      <c r="C57" s="5">
        <v>0</v>
      </c>
      <c r="D57" s="5">
        <v>0</v>
      </c>
      <c r="E57" s="5">
        <v>0</v>
      </c>
    </row>
    <row r="58" spans="1:5">
      <c r="A58" s="4" t="str">
        <f t="shared" si="1"/>
        <v>202302</v>
      </c>
      <c r="B58" s="4" t="str">
        <f>"20230200226"</f>
        <v>20230200226</v>
      </c>
      <c r="C58" s="5">
        <v>88.28</v>
      </c>
      <c r="D58" s="5">
        <v>87.5</v>
      </c>
      <c r="E58" s="5">
        <v>87.73</v>
      </c>
    </row>
    <row r="59" spans="1:5">
      <c r="A59" s="4" t="str">
        <f t="shared" si="1"/>
        <v>202302</v>
      </c>
      <c r="B59" s="4" t="str">
        <f>"20230200227"</f>
        <v>20230200227</v>
      </c>
      <c r="C59" s="5">
        <v>0</v>
      </c>
      <c r="D59" s="5">
        <v>0</v>
      </c>
      <c r="E59" s="5">
        <v>0</v>
      </c>
    </row>
    <row r="60" spans="1:5">
      <c r="A60" s="4" t="str">
        <f t="shared" si="1"/>
        <v>202302</v>
      </c>
      <c r="B60" s="4" t="str">
        <f>"20230200228"</f>
        <v>20230200228</v>
      </c>
      <c r="C60" s="5">
        <v>77.57</v>
      </c>
      <c r="D60" s="5">
        <v>83.8</v>
      </c>
      <c r="E60" s="5">
        <v>81.93</v>
      </c>
    </row>
    <row r="61" spans="1:5">
      <c r="A61" s="4" t="str">
        <f t="shared" si="1"/>
        <v>202302</v>
      </c>
      <c r="B61" s="4" t="str">
        <f>"20230200229"</f>
        <v>20230200229</v>
      </c>
      <c r="C61" s="5">
        <v>0</v>
      </c>
      <c r="D61" s="5">
        <v>0</v>
      </c>
      <c r="E61" s="5">
        <v>0</v>
      </c>
    </row>
    <row r="62" spans="1:5">
      <c r="A62" s="4" t="str">
        <f t="shared" si="1"/>
        <v>202302</v>
      </c>
      <c r="B62" s="4" t="str">
        <f>"20230200230"</f>
        <v>20230200230</v>
      </c>
      <c r="C62" s="5">
        <v>91.73</v>
      </c>
      <c r="D62" s="5">
        <v>72.8</v>
      </c>
      <c r="E62" s="5">
        <v>78.48</v>
      </c>
    </row>
    <row r="63" spans="1:5">
      <c r="A63" s="4" t="str">
        <f t="shared" si="1"/>
        <v>202302</v>
      </c>
      <c r="B63" s="4" t="str">
        <f>"20230200301"</f>
        <v>20230200301</v>
      </c>
      <c r="C63" s="5">
        <v>77.55</v>
      </c>
      <c r="D63" s="5">
        <v>68.9</v>
      </c>
      <c r="E63" s="5">
        <v>71.5</v>
      </c>
    </row>
    <row r="64" spans="1:5">
      <c r="A64" s="4" t="str">
        <f t="shared" si="1"/>
        <v>202302</v>
      </c>
      <c r="B64" s="4" t="str">
        <f>"20230200302"</f>
        <v>20230200302</v>
      </c>
      <c r="C64" s="5">
        <v>93.98</v>
      </c>
      <c r="D64" s="5">
        <v>92.4</v>
      </c>
      <c r="E64" s="5">
        <v>92.87</v>
      </c>
    </row>
    <row r="65" spans="1:5">
      <c r="A65" s="4" t="str">
        <f t="shared" si="1"/>
        <v>202302</v>
      </c>
      <c r="B65" s="4" t="str">
        <f>"20230200303"</f>
        <v>20230200303</v>
      </c>
      <c r="C65" s="5">
        <v>95.08</v>
      </c>
      <c r="D65" s="5">
        <v>90.1</v>
      </c>
      <c r="E65" s="5">
        <v>91.59</v>
      </c>
    </row>
    <row r="66" spans="1:5">
      <c r="A66" s="4" t="str">
        <f t="shared" si="1"/>
        <v>202302</v>
      </c>
      <c r="B66" s="4" t="str">
        <f>"20230200304"</f>
        <v>20230200304</v>
      </c>
      <c r="C66" s="5">
        <v>88.78</v>
      </c>
      <c r="D66" s="5">
        <v>72.2</v>
      </c>
      <c r="E66" s="5">
        <v>77.17</v>
      </c>
    </row>
    <row r="67" spans="1:5">
      <c r="A67" s="4" t="str">
        <f t="shared" si="1"/>
        <v>202302</v>
      </c>
      <c r="B67" s="4" t="str">
        <f>"20230200305"</f>
        <v>20230200305</v>
      </c>
      <c r="C67" s="5">
        <v>68.26</v>
      </c>
      <c r="D67" s="5">
        <v>71.8</v>
      </c>
      <c r="E67" s="5">
        <v>70.74</v>
      </c>
    </row>
    <row r="68" spans="1:5">
      <c r="A68" s="4" t="str">
        <f t="shared" si="1"/>
        <v>202302</v>
      </c>
      <c r="B68" s="4" t="str">
        <f>"20230200306"</f>
        <v>20230200306</v>
      </c>
      <c r="C68" s="5">
        <v>74.43</v>
      </c>
      <c r="D68" s="5">
        <v>50.7</v>
      </c>
      <c r="E68" s="5">
        <v>57.82</v>
      </c>
    </row>
    <row r="69" spans="1:5">
      <c r="A69" s="4" t="str">
        <f t="shared" si="1"/>
        <v>202302</v>
      </c>
      <c r="B69" s="4" t="str">
        <f>"20230200307"</f>
        <v>20230200307</v>
      </c>
      <c r="C69" s="5">
        <v>94.12</v>
      </c>
      <c r="D69" s="5">
        <v>89.8</v>
      </c>
      <c r="E69" s="5">
        <v>91.1</v>
      </c>
    </row>
    <row r="70" spans="1:5">
      <c r="A70" s="4" t="str">
        <f t="shared" si="1"/>
        <v>202302</v>
      </c>
      <c r="B70" s="4" t="str">
        <f>"20230200308"</f>
        <v>20230200308</v>
      </c>
      <c r="C70" s="5">
        <v>101.14</v>
      </c>
      <c r="D70" s="5">
        <v>85.8</v>
      </c>
      <c r="E70" s="5">
        <v>90.4</v>
      </c>
    </row>
    <row r="71" spans="1:5">
      <c r="A71" s="4" t="str">
        <f t="shared" si="1"/>
        <v>202302</v>
      </c>
      <c r="B71" s="4" t="str">
        <f>"20230200309"</f>
        <v>20230200309</v>
      </c>
      <c r="C71" s="5">
        <v>66.78</v>
      </c>
      <c r="D71" s="5">
        <v>68.9</v>
      </c>
      <c r="E71" s="5">
        <v>68.26</v>
      </c>
    </row>
    <row r="72" spans="1:5">
      <c r="A72" s="4" t="str">
        <f t="shared" si="1"/>
        <v>202302</v>
      </c>
      <c r="B72" s="4" t="str">
        <f>"20230200310"</f>
        <v>20230200310</v>
      </c>
      <c r="C72" s="5">
        <v>74.17</v>
      </c>
      <c r="D72" s="5">
        <v>89.2</v>
      </c>
      <c r="E72" s="5">
        <v>84.69</v>
      </c>
    </row>
    <row r="73" spans="1:5">
      <c r="A73" s="4" t="str">
        <f t="shared" si="1"/>
        <v>202302</v>
      </c>
      <c r="B73" s="4" t="str">
        <f>"20230200311"</f>
        <v>20230200311</v>
      </c>
      <c r="C73" s="5">
        <v>99.55</v>
      </c>
      <c r="D73" s="5">
        <v>103.7</v>
      </c>
      <c r="E73" s="5">
        <v>102.46</v>
      </c>
    </row>
    <row r="74" spans="1:5">
      <c r="A74" s="4" t="str">
        <f t="shared" si="1"/>
        <v>202302</v>
      </c>
      <c r="B74" s="4" t="str">
        <f>"20230200312"</f>
        <v>20230200312</v>
      </c>
      <c r="C74" s="5">
        <v>0</v>
      </c>
      <c r="D74" s="5">
        <v>0</v>
      </c>
      <c r="E74" s="5">
        <v>0</v>
      </c>
    </row>
    <row r="75" spans="1:5">
      <c r="A75" s="4" t="str">
        <f t="shared" si="1"/>
        <v>202302</v>
      </c>
      <c r="B75" s="4" t="str">
        <f>"20230200313"</f>
        <v>20230200313</v>
      </c>
      <c r="C75" s="5">
        <v>83.11</v>
      </c>
      <c r="D75" s="5">
        <v>93.1</v>
      </c>
      <c r="E75" s="5">
        <v>90.1</v>
      </c>
    </row>
    <row r="76" spans="1:5">
      <c r="A76" s="4" t="str">
        <f t="shared" si="1"/>
        <v>202302</v>
      </c>
      <c r="B76" s="4" t="str">
        <f>"20230200314"</f>
        <v>20230200314</v>
      </c>
      <c r="C76" s="5">
        <v>86.98</v>
      </c>
      <c r="D76" s="5">
        <v>79.1</v>
      </c>
      <c r="E76" s="5">
        <v>81.46</v>
      </c>
    </row>
    <row r="77" spans="1:5">
      <c r="A77" s="4" t="str">
        <f t="shared" si="1"/>
        <v>202302</v>
      </c>
      <c r="B77" s="4" t="str">
        <f>"20230200315"</f>
        <v>20230200315</v>
      </c>
      <c r="C77" s="5">
        <v>87.45</v>
      </c>
      <c r="D77" s="5">
        <v>80.5</v>
      </c>
      <c r="E77" s="5">
        <v>82.59</v>
      </c>
    </row>
    <row r="78" spans="1:5">
      <c r="A78" s="4" t="str">
        <f t="shared" si="1"/>
        <v>202302</v>
      </c>
      <c r="B78" s="4" t="str">
        <f>"20230200316"</f>
        <v>20230200316</v>
      </c>
      <c r="C78" s="5">
        <v>57.71</v>
      </c>
      <c r="D78" s="5">
        <v>88.7</v>
      </c>
      <c r="E78" s="5">
        <v>79.4</v>
      </c>
    </row>
    <row r="79" spans="1:5">
      <c r="A79" s="4" t="str">
        <f t="shared" ref="A79:A112" si="2">"202302"</f>
        <v>202302</v>
      </c>
      <c r="B79" s="4" t="str">
        <f>"20230200317"</f>
        <v>20230200317</v>
      </c>
      <c r="C79" s="5">
        <v>0</v>
      </c>
      <c r="D79" s="5">
        <v>0</v>
      </c>
      <c r="E79" s="5">
        <v>0</v>
      </c>
    </row>
    <row r="80" spans="1:5">
      <c r="A80" s="4" t="str">
        <f t="shared" si="2"/>
        <v>202302</v>
      </c>
      <c r="B80" s="4" t="str">
        <f>"20230200318"</f>
        <v>20230200318</v>
      </c>
      <c r="C80" s="5">
        <v>86.99</v>
      </c>
      <c r="D80" s="5">
        <v>54.3</v>
      </c>
      <c r="E80" s="5">
        <v>64.11</v>
      </c>
    </row>
    <row r="81" spans="1:5">
      <c r="A81" s="4" t="str">
        <f t="shared" si="2"/>
        <v>202302</v>
      </c>
      <c r="B81" s="4" t="str">
        <f>"20230200319"</f>
        <v>20230200319</v>
      </c>
      <c r="C81" s="5">
        <v>0</v>
      </c>
      <c r="D81" s="5">
        <v>0</v>
      </c>
      <c r="E81" s="5">
        <v>0</v>
      </c>
    </row>
    <row r="82" spans="1:5">
      <c r="A82" s="4" t="str">
        <f t="shared" si="2"/>
        <v>202302</v>
      </c>
      <c r="B82" s="4" t="str">
        <f>"20230200320"</f>
        <v>20230200320</v>
      </c>
      <c r="C82" s="5">
        <v>85.08</v>
      </c>
      <c r="D82" s="5">
        <v>98.7</v>
      </c>
      <c r="E82" s="5">
        <v>94.61</v>
      </c>
    </row>
    <row r="83" spans="1:5">
      <c r="A83" s="4" t="str">
        <f t="shared" si="2"/>
        <v>202302</v>
      </c>
      <c r="B83" s="4" t="str">
        <f>"20230200321"</f>
        <v>20230200321</v>
      </c>
      <c r="C83" s="5">
        <v>89.94</v>
      </c>
      <c r="D83" s="5">
        <v>90.8</v>
      </c>
      <c r="E83" s="5">
        <v>90.54</v>
      </c>
    </row>
    <row r="84" spans="1:5">
      <c r="A84" s="4" t="str">
        <f t="shared" si="2"/>
        <v>202302</v>
      </c>
      <c r="B84" s="4" t="str">
        <f>"20230200322"</f>
        <v>20230200322</v>
      </c>
      <c r="C84" s="5">
        <v>100.9</v>
      </c>
      <c r="D84" s="5">
        <v>98.1</v>
      </c>
      <c r="E84" s="5">
        <v>98.94</v>
      </c>
    </row>
    <row r="85" spans="1:5">
      <c r="A85" s="4" t="str">
        <f t="shared" si="2"/>
        <v>202302</v>
      </c>
      <c r="B85" s="4" t="str">
        <f>"20230200323"</f>
        <v>20230200323</v>
      </c>
      <c r="C85" s="5">
        <v>80.58</v>
      </c>
      <c r="D85" s="5">
        <v>106.4</v>
      </c>
      <c r="E85" s="5">
        <v>98.65</v>
      </c>
    </row>
    <row r="86" spans="1:5">
      <c r="A86" s="4" t="str">
        <f t="shared" si="2"/>
        <v>202302</v>
      </c>
      <c r="B86" s="4" t="str">
        <f>"20230200324"</f>
        <v>20230200324</v>
      </c>
      <c r="C86" s="5">
        <v>79.83</v>
      </c>
      <c r="D86" s="5">
        <v>71.5</v>
      </c>
      <c r="E86" s="5">
        <v>74</v>
      </c>
    </row>
    <row r="87" spans="1:5">
      <c r="A87" s="4" t="str">
        <f t="shared" si="2"/>
        <v>202302</v>
      </c>
      <c r="B87" s="4" t="str">
        <f>"20230200325"</f>
        <v>20230200325</v>
      </c>
      <c r="C87" s="5">
        <v>101.3</v>
      </c>
      <c r="D87" s="5">
        <v>83.8</v>
      </c>
      <c r="E87" s="5">
        <v>89.05</v>
      </c>
    </row>
    <row r="88" spans="1:5">
      <c r="A88" s="4" t="str">
        <f t="shared" si="2"/>
        <v>202302</v>
      </c>
      <c r="B88" s="4" t="str">
        <f>"20230200326"</f>
        <v>20230200326</v>
      </c>
      <c r="C88" s="5">
        <v>0</v>
      </c>
      <c r="D88" s="5">
        <v>0</v>
      </c>
      <c r="E88" s="5">
        <v>0</v>
      </c>
    </row>
    <row r="89" spans="1:5">
      <c r="A89" s="4" t="str">
        <f t="shared" si="2"/>
        <v>202302</v>
      </c>
      <c r="B89" s="4" t="str">
        <f>"20230200327"</f>
        <v>20230200327</v>
      </c>
      <c r="C89" s="5">
        <v>0</v>
      </c>
      <c r="D89" s="5">
        <v>0</v>
      </c>
      <c r="E89" s="5">
        <v>0</v>
      </c>
    </row>
    <row r="90" spans="1:5">
      <c r="A90" s="4" t="str">
        <f t="shared" si="2"/>
        <v>202302</v>
      </c>
      <c r="B90" s="4" t="str">
        <f>"20230200328"</f>
        <v>20230200328</v>
      </c>
      <c r="C90" s="5">
        <v>97.85</v>
      </c>
      <c r="D90" s="5">
        <v>88.7</v>
      </c>
      <c r="E90" s="5">
        <v>91.45</v>
      </c>
    </row>
    <row r="91" spans="1:5">
      <c r="A91" s="4" t="str">
        <f t="shared" si="2"/>
        <v>202302</v>
      </c>
      <c r="B91" s="4" t="str">
        <f>"20230200329"</f>
        <v>20230200329</v>
      </c>
      <c r="C91" s="5">
        <v>96.86</v>
      </c>
      <c r="D91" s="5">
        <v>94.4</v>
      </c>
      <c r="E91" s="5">
        <v>95.14</v>
      </c>
    </row>
    <row r="92" spans="1:5">
      <c r="A92" s="4" t="str">
        <f t="shared" si="2"/>
        <v>202302</v>
      </c>
      <c r="B92" s="4" t="str">
        <f>"20230200330"</f>
        <v>20230200330</v>
      </c>
      <c r="C92" s="5">
        <v>0</v>
      </c>
      <c r="D92" s="5">
        <v>0</v>
      </c>
      <c r="E92" s="5">
        <v>0</v>
      </c>
    </row>
    <row r="93" spans="1:5">
      <c r="A93" s="4" t="str">
        <f t="shared" si="2"/>
        <v>202302</v>
      </c>
      <c r="B93" s="4" t="str">
        <f>"20230200401"</f>
        <v>20230200401</v>
      </c>
      <c r="C93" s="5">
        <v>102.5</v>
      </c>
      <c r="D93" s="5">
        <v>102.4</v>
      </c>
      <c r="E93" s="5">
        <v>102.43</v>
      </c>
    </row>
    <row r="94" spans="1:5">
      <c r="A94" s="4" t="str">
        <f t="shared" si="2"/>
        <v>202302</v>
      </c>
      <c r="B94" s="4" t="str">
        <f>"20230200402"</f>
        <v>20230200402</v>
      </c>
      <c r="C94" s="5">
        <v>79.6</v>
      </c>
      <c r="D94" s="5">
        <v>95.1</v>
      </c>
      <c r="E94" s="5">
        <v>90.45</v>
      </c>
    </row>
    <row r="95" spans="1:5">
      <c r="A95" s="4" t="str">
        <f t="shared" si="2"/>
        <v>202302</v>
      </c>
      <c r="B95" s="4" t="str">
        <f>"20230200403"</f>
        <v>20230200403</v>
      </c>
      <c r="C95" s="5">
        <v>69.04</v>
      </c>
      <c r="D95" s="5">
        <v>70.8</v>
      </c>
      <c r="E95" s="5">
        <v>70.27</v>
      </c>
    </row>
    <row r="96" spans="1:5">
      <c r="A96" s="4" t="str">
        <f t="shared" si="2"/>
        <v>202302</v>
      </c>
      <c r="B96" s="4" t="str">
        <f>"20230200404"</f>
        <v>20230200404</v>
      </c>
      <c r="C96" s="5">
        <v>0</v>
      </c>
      <c r="D96" s="5">
        <v>0</v>
      </c>
      <c r="E96" s="5">
        <v>0</v>
      </c>
    </row>
    <row r="97" spans="1:5">
      <c r="A97" s="4" t="str">
        <f t="shared" si="2"/>
        <v>202302</v>
      </c>
      <c r="B97" s="4" t="str">
        <f>"20230200405"</f>
        <v>20230200405</v>
      </c>
      <c r="C97" s="5">
        <v>91.92</v>
      </c>
      <c r="D97" s="5">
        <v>85.5</v>
      </c>
      <c r="E97" s="5">
        <v>87.43</v>
      </c>
    </row>
    <row r="98" spans="1:5">
      <c r="A98" s="4" t="str">
        <f t="shared" si="2"/>
        <v>202302</v>
      </c>
      <c r="B98" s="4" t="str">
        <f>"20230200406"</f>
        <v>20230200406</v>
      </c>
      <c r="C98" s="5">
        <v>85.07</v>
      </c>
      <c r="D98" s="5">
        <v>77.2</v>
      </c>
      <c r="E98" s="5">
        <v>79.56</v>
      </c>
    </row>
    <row r="99" spans="1:5">
      <c r="A99" s="4" t="str">
        <f t="shared" si="2"/>
        <v>202302</v>
      </c>
      <c r="B99" s="4" t="str">
        <f>"20230200407"</f>
        <v>20230200407</v>
      </c>
      <c r="C99" s="5">
        <v>107.34</v>
      </c>
      <c r="D99" s="5">
        <v>93.4</v>
      </c>
      <c r="E99" s="5">
        <v>97.58</v>
      </c>
    </row>
    <row r="100" spans="1:5">
      <c r="A100" s="4" t="str">
        <f t="shared" si="2"/>
        <v>202302</v>
      </c>
      <c r="B100" s="4" t="str">
        <f>"20230200408"</f>
        <v>20230200408</v>
      </c>
      <c r="C100" s="5">
        <v>87.11</v>
      </c>
      <c r="D100" s="5">
        <v>83.9</v>
      </c>
      <c r="E100" s="5">
        <v>84.86</v>
      </c>
    </row>
    <row r="101" spans="1:5">
      <c r="A101" s="4" t="str">
        <f t="shared" si="2"/>
        <v>202302</v>
      </c>
      <c r="B101" s="4" t="str">
        <f>"20230200409"</f>
        <v>20230200409</v>
      </c>
      <c r="C101" s="5">
        <v>93.87</v>
      </c>
      <c r="D101" s="5">
        <v>91.8</v>
      </c>
      <c r="E101" s="5">
        <v>92.42</v>
      </c>
    </row>
    <row r="102" spans="1:5">
      <c r="A102" s="4" t="str">
        <f t="shared" si="2"/>
        <v>202302</v>
      </c>
      <c r="B102" s="4" t="str">
        <f>"20230200410"</f>
        <v>20230200410</v>
      </c>
      <c r="C102" s="5">
        <v>89.91</v>
      </c>
      <c r="D102" s="5">
        <v>90.4</v>
      </c>
      <c r="E102" s="5">
        <v>90.25</v>
      </c>
    </row>
    <row r="103" spans="1:5">
      <c r="A103" s="4" t="str">
        <f t="shared" si="2"/>
        <v>202302</v>
      </c>
      <c r="B103" s="4" t="str">
        <f>"20230200411"</f>
        <v>20230200411</v>
      </c>
      <c r="C103" s="5">
        <v>81.98</v>
      </c>
      <c r="D103" s="5">
        <v>88.4</v>
      </c>
      <c r="E103" s="5">
        <v>86.47</v>
      </c>
    </row>
    <row r="104" spans="1:5">
      <c r="A104" s="4" t="str">
        <f t="shared" si="2"/>
        <v>202302</v>
      </c>
      <c r="B104" s="4" t="str">
        <f>"20230200412"</f>
        <v>20230200412</v>
      </c>
      <c r="C104" s="5">
        <v>72.7</v>
      </c>
      <c r="D104" s="5">
        <v>85.8</v>
      </c>
      <c r="E104" s="5">
        <v>81.87</v>
      </c>
    </row>
    <row r="105" spans="1:5">
      <c r="A105" s="4" t="str">
        <f t="shared" si="2"/>
        <v>202302</v>
      </c>
      <c r="B105" s="4" t="str">
        <f>"20230200413"</f>
        <v>20230200413</v>
      </c>
      <c r="C105" s="5">
        <v>87.69</v>
      </c>
      <c r="D105" s="5">
        <v>108.4</v>
      </c>
      <c r="E105" s="5">
        <v>102.19</v>
      </c>
    </row>
    <row r="106" spans="1:5">
      <c r="A106" s="4" t="str">
        <f t="shared" si="2"/>
        <v>202302</v>
      </c>
      <c r="B106" s="4" t="str">
        <f>"20230200414"</f>
        <v>20230200414</v>
      </c>
      <c r="C106" s="5">
        <v>65.12</v>
      </c>
      <c r="D106" s="5">
        <v>73.5</v>
      </c>
      <c r="E106" s="5">
        <v>70.99</v>
      </c>
    </row>
    <row r="107" spans="1:5">
      <c r="A107" s="4" t="str">
        <f t="shared" si="2"/>
        <v>202302</v>
      </c>
      <c r="B107" s="4" t="str">
        <f>"20230200415"</f>
        <v>20230200415</v>
      </c>
      <c r="C107" s="5">
        <v>86.03</v>
      </c>
      <c r="D107" s="5">
        <v>90.4</v>
      </c>
      <c r="E107" s="5">
        <v>89.09</v>
      </c>
    </row>
    <row r="108" spans="1:5">
      <c r="A108" s="4" t="str">
        <f t="shared" si="2"/>
        <v>202302</v>
      </c>
      <c r="B108" s="4" t="str">
        <f>"20230200416"</f>
        <v>20230200416</v>
      </c>
      <c r="C108" s="5">
        <v>0</v>
      </c>
      <c r="D108" s="5">
        <v>0</v>
      </c>
      <c r="E108" s="5">
        <v>0</v>
      </c>
    </row>
    <row r="109" spans="1:5">
      <c r="A109" s="4" t="str">
        <f t="shared" si="2"/>
        <v>202302</v>
      </c>
      <c r="B109" s="4" t="str">
        <f>"20230200417"</f>
        <v>20230200417</v>
      </c>
      <c r="C109" s="5">
        <v>86.02</v>
      </c>
      <c r="D109" s="5">
        <v>98.1</v>
      </c>
      <c r="E109" s="5">
        <v>94.48</v>
      </c>
    </row>
    <row r="110" spans="1:5">
      <c r="A110" s="4" t="str">
        <f t="shared" si="2"/>
        <v>202302</v>
      </c>
      <c r="B110" s="4" t="str">
        <f>"20230200418"</f>
        <v>20230200418</v>
      </c>
      <c r="C110" s="5">
        <v>69.57</v>
      </c>
      <c r="D110" s="5">
        <v>89.8</v>
      </c>
      <c r="E110" s="5">
        <v>83.73</v>
      </c>
    </row>
    <row r="111" spans="1:5">
      <c r="A111" s="4" t="str">
        <f t="shared" si="2"/>
        <v>202302</v>
      </c>
      <c r="B111" s="4" t="str">
        <f>"20230200419"</f>
        <v>20230200419</v>
      </c>
      <c r="C111" s="5">
        <v>0</v>
      </c>
      <c r="D111" s="5">
        <v>0</v>
      </c>
      <c r="E111" s="5">
        <v>0</v>
      </c>
    </row>
    <row r="112" spans="1:5">
      <c r="A112" s="4" t="str">
        <f t="shared" si="2"/>
        <v>202302</v>
      </c>
      <c r="B112" s="4" t="str">
        <f>"20230200420"</f>
        <v>20230200420</v>
      </c>
      <c r="C112" s="5">
        <v>0</v>
      </c>
      <c r="D112" s="5">
        <v>0</v>
      </c>
      <c r="E112" s="5">
        <v>0</v>
      </c>
    </row>
    <row r="113" spans="1:5">
      <c r="A113" s="4" t="str">
        <f t="shared" ref="A113:A122" si="3">"202310"</f>
        <v>202310</v>
      </c>
      <c r="B113" s="4" t="str">
        <f>"20231000421"</f>
        <v>20231000421</v>
      </c>
      <c r="C113" s="5">
        <v>76.35</v>
      </c>
      <c r="D113" s="5">
        <v>66.3</v>
      </c>
      <c r="E113" s="5">
        <v>69.32</v>
      </c>
    </row>
    <row r="114" spans="1:5">
      <c r="A114" s="4" t="str">
        <f t="shared" si="3"/>
        <v>202310</v>
      </c>
      <c r="B114" s="4" t="str">
        <f>"20231000422"</f>
        <v>20231000422</v>
      </c>
      <c r="C114" s="5">
        <v>99.45</v>
      </c>
      <c r="D114" s="5">
        <v>68.2</v>
      </c>
      <c r="E114" s="5">
        <v>77.58</v>
      </c>
    </row>
    <row r="115" spans="1:5">
      <c r="A115" s="4" t="str">
        <f t="shared" si="3"/>
        <v>202310</v>
      </c>
      <c r="B115" s="4" t="str">
        <f>"20231000423"</f>
        <v>20231000423</v>
      </c>
      <c r="C115" s="5">
        <v>75.25</v>
      </c>
      <c r="D115" s="5">
        <v>69.5</v>
      </c>
      <c r="E115" s="5">
        <v>71.23</v>
      </c>
    </row>
    <row r="116" spans="1:5">
      <c r="A116" s="4" t="str">
        <f t="shared" si="3"/>
        <v>202310</v>
      </c>
      <c r="B116" s="4" t="str">
        <f>"20231000424"</f>
        <v>20231000424</v>
      </c>
      <c r="C116" s="5">
        <v>80.29</v>
      </c>
      <c r="D116" s="5">
        <v>56.8</v>
      </c>
      <c r="E116" s="5">
        <v>63.85</v>
      </c>
    </row>
    <row r="117" spans="1:5">
      <c r="A117" s="4" t="str">
        <f t="shared" si="3"/>
        <v>202310</v>
      </c>
      <c r="B117" s="4" t="str">
        <f>"20231000425"</f>
        <v>20231000425</v>
      </c>
      <c r="C117" s="5">
        <v>0</v>
      </c>
      <c r="D117" s="5">
        <v>0</v>
      </c>
      <c r="E117" s="5">
        <v>0</v>
      </c>
    </row>
    <row r="118" spans="1:5">
      <c r="A118" s="4" t="str">
        <f t="shared" si="3"/>
        <v>202310</v>
      </c>
      <c r="B118" s="4" t="str">
        <f>"20231000426"</f>
        <v>20231000426</v>
      </c>
      <c r="C118" s="5">
        <v>0</v>
      </c>
      <c r="D118" s="5">
        <v>0</v>
      </c>
      <c r="E118" s="5">
        <v>0</v>
      </c>
    </row>
    <row r="119" spans="1:5">
      <c r="A119" s="4" t="str">
        <f t="shared" si="3"/>
        <v>202310</v>
      </c>
      <c r="B119" s="4" t="str">
        <f>"20231000427"</f>
        <v>20231000427</v>
      </c>
      <c r="C119" s="5">
        <v>81.62</v>
      </c>
      <c r="D119" s="5">
        <v>57.7</v>
      </c>
      <c r="E119" s="5">
        <v>64.88</v>
      </c>
    </row>
    <row r="120" spans="1:5">
      <c r="A120" s="4" t="str">
        <f t="shared" si="3"/>
        <v>202310</v>
      </c>
      <c r="B120" s="4" t="str">
        <f>"20231000428"</f>
        <v>20231000428</v>
      </c>
      <c r="C120" s="5">
        <v>88.12</v>
      </c>
      <c r="D120" s="5">
        <v>62.5</v>
      </c>
      <c r="E120" s="5">
        <v>70.19</v>
      </c>
    </row>
    <row r="121" spans="1:5">
      <c r="A121" s="4" t="str">
        <f t="shared" si="3"/>
        <v>202310</v>
      </c>
      <c r="B121" s="4" t="str">
        <f>"20231000429"</f>
        <v>20231000429</v>
      </c>
      <c r="C121" s="5">
        <v>86.65</v>
      </c>
      <c r="D121" s="5">
        <v>59.2</v>
      </c>
      <c r="E121" s="5">
        <v>67.44</v>
      </c>
    </row>
    <row r="122" spans="1:5">
      <c r="A122" s="4" t="str">
        <f t="shared" si="3"/>
        <v>202310</v>
      </c>
      <c r="B122" s="4" t="str">
        <f>"20231000430"</f>
        <v>20231000430</v>
      </c>
      <c r="C122" s="5">
        <v>97.79</v>
      </c>
      <c r="D122" s="5">
        <v>70.3</v>
      </c>
      <c r="E122" s="5">
        <v>78.55</v>
      </c>
    </row>
    <row r="123" spans="1:5">
      <c r="A123" s="4" t="str">
        <f t="shared" ref="A123:A186" si="4">"202303"</f>
        <v>202303</v>
      </c>
      <c r="B123" s="4" t="str">
        <f>"20230300501"</f>
        <v>20230300501</v>
      </c>
      <c r="C123" s="5">
        <v>95.57</v>
      </c>
      <c r="D123" s="5">
        <v>90.7</v>
      </c>
      <c r="E123" s="5">
        <v>92.16</v>
      </c>
    </row>
    <row r="124" spans="1:5">
      <c r="A124" s="4" t="str">
        <f t="shared" si="4"/>
        <v>202303</v>
      </c>
      <c r="B124" s="4" t="str">
        <f>"20230300502"</f>
        <v>20230300502</v>
      </c>
      <c r="C124" s="5">
        <v>81.66</v>
      </c>
      <c r="D124" s="5">
        <v>89.5</v>
      </c>
      <c r="E124" s="5">
        <v>87.15</v>
      </c>
    </row>
    <row r="125" spans="1:5">
      <c r="A125" s="4" t="str">
        <f t="shared" si="4"/>
        <v>202303</v>
      </c>
      <c r="B125" s="4" t="str">
        <f>"20230300503"</f>
        <v>20230300503</v>
      </c>
      <c r="C125" s="5">
        <v>80.6</v>
      </c>
      <c r="D125" s="5">
        <v>86</v>
      </c>
      <c r="E125" s="5">
        <v>84.38</v>
      </c>
    </row>
    <row r="126" spans="1:5">
      <c r="A126" s="4" t="str">
        <f t="shared" si="4"/>
        <v>202303</v>
      </c>
      <c r="B126" s="4" t="str">
        <f>"20230300504"</f>
        <v>20230300504</v>
      </c>
      <c r="C126" s="5">
        <v>84.14</v>
      </c>
      <c r="D126" s="5">
        <v>97.8</v>
      </c>
      <c r="E126" s="5">
        <v>93.7</v>
      </c>
    </row>
    <row r="127" spans="1:5">
      <c r="A127" s="4" t="str">
        <f t="shared" si="4"/>
        <v>202303</v>
      </c>
      <c r="B127" s="4" t="str">
        <f>"20230300505"</f>
        <v>20230300505</v>
      </c>
      <c r="C127" s="5">
        <v>0</v>
      </c>
      <c r="D127" s="5">
        <v>0</v>
      </c>
      <c r="E127" s="5">
        <v>0</v>
      </c>
    </row>
    <row r="128" spans="1:5">
      <c r="A128" s="4" t="str">
        <f t="shared" si="4"/>
        <v>202303</v>
      </c>
      <c r="B128" s="4" t="str">
        <f>"20230300506"</f>
        <v>20230300506</v>
      </c>
      <c r="C128" s="5">
        <v>98.03</v>
      </c>
      <c r="D128" s="5">
        <v>87</v>
      </c>
      <c r="E128" s="5">
        <v>90.31</v>
      </c>
    </row>
    <row r="129" spans="1:5">
      <c r="A129" s="4" t="str">
        <f t="shared" si="4"/>
        <v>202303</v>
      </c>
      <c r="B129" s="4" t="str">
        <f>"20230300507"</f>
        <v>20230300507</v>
      </c>
      <c r="C129" s="5">
        <v>0</v>
      </c>
      <c r="D129" s="5">
        <v>0</v>
      </c>
      <c r="E129" s="5">
        <v>0</v>
      </c>
    </row>
    <row r="130" spans="1:5">
      <c r="A130" s="4" t="str">
        <f t="shared" si="4"/>
        <v>202303</v>
      </c>
      <c r="B130" s="4" t="str">
        <f>"20230300508"</f>
        <v>20230300508</v>
      </c>
      <c r="C130" s="5">
        <v>84.61</v>
      </c>
      <c r="D130" s="5">
        <v>80.4</v>
      </c>
      <c r="E130" s="5">
        <v>81.66</v>
      </c>
    </row>
    <row r="131" spans="1:5">
      <c r="A131" s="4" t="str">
        <f t="shared" si="4"/>
        <v>202303</v>
      </c>
      <c r="B131" s="4" t="str">
        <f>"20230300509"</f>
        <v>20230300509</v>
      </c>
      <c r="C131" s="5">
        <v>105.28</v>
      </c>
      <c r="D131" s="5">
        <v>90.6</v>
      </c>
      <c r="E131" s="5">
        <v>95</v>
      </c>
    </row>
    <row r="132" spans="1:5">
      <c r="A132" s="4" t="str">
        <f t="shared" si="4"/>
        <v>202303</v>
      </c>
      <c r="B132" s="4" t="str">
        <f>"20230300510"</f>
        <v>20230300510</v>
      </c>
      <c r="C132" s="5">
        <v>87.75</v>
      </c>
      <c r="D132" s="5">
        <v>79.2</v>
      </c>
      <c r="E132" s="5">
        <v>81.77</v>
      </c>
    </row>
    <row r="133" spans="1:5">
      <c r="A133" s="4" t="str">
        <f t="shared" si="4"/>
        <v>202303</v>
      </c>
      <c r="B133" s="4" t="str">
        <f>"20230300511"</f>
        <v>20230300511</v>
      </c>
      <c r="C133" s="5">
        <v>72.78</v>
      </c>
      <c r="D133" s="5">
        <v>97.8</v>
      </c>
      <c r="E133" s="5">
        <v>90.29</v>
      </c>
    </row>
    <row r="134" spans="1:5">
      <c r="A134" s="4" t="str">
        <f t="shared" si="4"/>
        <v>202303</v>
      </c>
      <c r="B134" s="4" t="str">
        <f>"20230300512"</f>
        <v>20230300512</v>
      </c>
      <c r="C134" s="5">
        <v>100.81</v>
      </c>
      <c r="D134" s="5">
        <v>90.8</v>
      </c>
      <c r="E134" s="5">
        <v>93.8</v>
      </c>
    </row>
    <row r="135" spans="1:5">
      <c r="A135" s="4" t="str">
        <f t="shared" si="4"/>
        <v>202303</v>
      </c>
      <c r="B135" s="4" t="str">
        <f>"20230300513"</f>
        <v>20230300513</v>
      </c>
      <c r="C135" s="5">
        <v>88.48</v>
      </c>
      <c r="D135" s="5">
        <v>97.8</v>
      </c>
      <c r="E135" s="5">
        <v>95</v>
      </c>
    </row>
    <row r="136" spans="1:5">
      <c r="A136" s="4" t="str">
        <f t="shared" si="4"/>
        <v>202303</v>
      </c>
      <c r="B136" s="4" t="str">
        <f>"20230300514"</f>
        <v>20230300514</v>
      </c>
      <c r="C136" s="5">
        <v>90.27</v>
      </c>
      <c r="D136" s="5">
        <v>104.2</v>
      </c>
      <c r="E136" s="5">
        <v>100.02</v>
      </c>
    </row>
    <row r="137" spans="1:5">
      <c r="A137" s="4" t="str">
        <f t="shared" si="4"/>
        <v>202303</v>
      </c>
      <c r="B137" s="4" t="str">
        <f>"20230300515"</f>
        <v>20230300515</v>
      </c>
      <c r="C137" s="5">
        <v>88.22</v>
      </c>
      <c r="D137" s="5">
        <v>91.6</v>
      </c>
      <c r="E137" s="5">
        <v>90.59</v>
      </c>
    </row>
    <row r="138" spans="1:5">
      <c r="A138" s="4" t="str">
        <f t="shared" si="4"/>
        <v>202303</v>
      </c>
      <c r="B138" s="4" t="str">
        <f>"20230300516"</f>
        <v>20230300516</v>
      </c>
      <c r="C138" s="5">
        <v>81.57</v>
      </c>
      <c r="D138" s="5">
        <v>88.7</v>
      </c>
      <c r="E138" s="5">
        <v>86.56</v>
      </c>
    </row>
    <row r="139" spans="1:5">
      <c r="A139" s="4" t="str">
        <f t="shared" si="4"/>
        <v>202303</v>
      </c>
      <c r="B139" s="4" t="str">
        <f>"20230300517"</f>
        <v>20230300517</v>
      </c>
      <c r="C139" s="5">
        <v>99.28</v>
      </c>
      <c r="D139" s="5">
        <v>109.5</v>
      </c>
      <c r="E139" s="5">
        <v>106.43</v>
      </c>
    </row>
    <row r="140" spans="1:5">
      <c r="A140" s="4" t="str">
        <f t="shared" si="4"/>
        <v>202303</v>
      </c>
      <c r="B140" s="4" t="str">
        <f>"20230300518"</f>
        <v>20230300518</v>
      </c>
      <c r="C140" s="5">
        <v>101.47</v>
      </c>
      <c r="D140" s="5">
        <v>96</v>
      </c>
      <c r="E140" s="5">
        <v>97.64</v>
      </c>
    </row>
    <row r="141" spans="1:5">
      <c r="A141" s="4" t="str">
        <f t="shared" si="4"/>
        <v>202303</v>
      </c>
      <c r="B141" s="4" t="str">
        <f>"20230300519"</f>
        <v>20230300519</v>
      </c>
      <c r="C141" s="5">
        <v>95.93</v>
      </c>
      <c r="D141" s="5">
        <v>91</v>
      </c>
      <c r="E141" s="5">
        <v>92.48</v>
      </c>
    </row>
    <row r="142" spans="1:5">
      <c r="A142" s="4" t="str">
        <f t="shared" si="4"/>
        <v>202303</v>
      </c>
      <c r="B142" s="4" t="str">
        <f>"20230300520"</f>
        <v>20230300520</v>
      </c>
      <c r="C142" s="5">
        <v>0</v>
      </c>
      <c r="D142" s="5">
        <v>0</v>
      </c>
      <c r="E142" s="5">
        <v>0</v>
      </c>
    </row>
    <row r="143" spans="1:5">
      <c r="A143" s="4" t="str">
        <f t="shared" si="4"/>
        <v>202303</v>
      </c>
      <c r="B143" s="4" t="str">
        <f>"20230300521"</f>
        <v>20230300521</v>
      </c>
      <c r="C143" s="5">
        <v>0</v>
      </c>
      <c r="D143" s="5">
        <v>0</v>
      </c>
      <c r="E143" s="5">
        <v>0</v>
      </c>
    </row>
    <row r="144" spans="1:5">
      <c r="A144" s="4" t="str">
        <f t="shared" si="4"/>
        <v>202303</v>
      </c>
      <c r="B144" s="4" t="str">
        <f>"20230300522"</f>
        <v>20230300522</v>
      </c>
      <c r="C144" s="5">
        <v>0</v>
      </c>
      <c r="D144" s="5">
        <v>0</v>
      </c>
      <c r="E144" s="5">
        <v>0</v>
      </c>
    </row>
    <row r="145" spans="1:5">
      <c r="A145" s="4" t="str">
        <f t="shared" si="4"/>
        <v>202303</v>
      </c>
      <c r="B145" s="4" t="str">
        <f>"20230300523"</f>
        <v>20230300523</v>
      </c>
      <c r="C145" s="5">
        <v>0</v>
      </c>
      <c r="D145" s="5">
        <v>0</v>
      </c>
      <c r="E145" s="5">
        <v>0</v>
      </c>
    </row>
    <row r="146" spans="1:5">
      <c r="A146" s="4" t="str">
        <f t="shared" si="4"/>
        <v>202303</v>
      </c>
      <c r="B146" s="4" t="str">
        <f>"20230300524"</f>
        <v>20230300524</v>
      </c>
      <c r="C146" s="5">
        <v>89.38</v>
      </c>
      <c r="D146" s="5">
        <v>87.6</v>
      </c>
      <c r="E146" s="5">
        <v>88.13</v>
      </c>
    </row>
    <row r="147" spans="1:5">
      <c r="A147" s="4" t="str">
        <f t="shared" si="4"/>
        <v>202303</v>
      </c>
      <c r="B147" s="4" t="str">
        <f>"20230300525"</f>
        <v>20230300525</v>
      </c>
      <c r="C147" s="5">
        <v>85.39</v>
      </c>
      <c r="D147" s="5">
        <v>94.8</v>
      </c>
      <c r="E147" s="5">
        <v>91.98</v>
      </c>
    </row>
    <row r="148" spans="1:5">
      <c r="A148" s="4" t="str">
        <f t="shared" si="4"/>
        <v>202303</v>
      </c>
      <c r="B148" s="4" t="str">
        <f>"20230300526"</f>
        <v>20230300526</v>
      </c>
      <c r="C148" s="5">
        <v>84.97</v>
      </c>
      <c r="D148" s="5">
        <v>93.5</v>
      </c>
      <c r="E148" s="5">
        <v>90.94</v>
      </c>
    </row>
    <row r="149" spans="1:5">
      <c r="A149" s="4" t="str">
        <f t="shared" si="4"/>
        <v>202303</v>
      </c>
      <c r="B149" s="4" t="str">
        <f>"20230300527"</f>
        <v>20230300527</v>
      </c>
      <c r="C149" s="5">
        <v>72.21</v>
      </c>
      <c r="D149" s="5">
        <v>82.9</v>
      </c>
      <c r="E149" s="5">
        <v>79.69</v>
      </c>
    </row>
    <row r="150" spans="1:5">
      <c r="A150" s="4" t="str">
        <f t="shared" si="4"/>
        <v>202303</v>
      </c>
      <c r="B150" s="4" t="str">
        <f>"20230300528"</f>
        <v>20230300528</v>
      </c>
      <c r="C150" s="5">
        <v>93.29</v>
      </c>
      <c r="D150" s="5">
        <v>91.8</v>
      </c>
      <c r="E150" s="5">
        <v>92.25</v>
      </c>
    </row>
    <row r="151" spans="1:5">
      <c r="A151" s="4" t="str">
        <f t="shared" si="4"/>
        <v>202303</v>
      </c>
      <c r="B151" s="4" t="str">
        <f>"20230300529"</f>
        <v>20230300529</v>
      </c>
      <c r="C151" s="5">
        <v>80.6</v>
      </c>
      <c r="D151" s="5">
        <v>89.6</v>
      </c>
      <c r="E151" s="5">
        <v>86.9</v>
      </c>
    </row>
    <row r="152" spans="1:5">
      <c r="A152" s="4" t="str">
        <f t="shared" si="4"/>
        <v>202303</v>
      </c>
      <c r="B152" s="4" t="str">
        <f>"20230300530"</f>
        <v>20230300530</v>
      </c>
      <c r="C152" s="5">
        <v>102.89</v>
      </c>
      <c r="D152" s="5">
        <v>100.8</v>
      </c>
      <c r="E152" s="5">
        <v>101.43</v>
      </c>
    </row>
    <row r="153" spans="1:5">
      <c r="A153" s="4" t="str">
        <f t="shared" si="4"/>
        <v>202303</v>
      </c>
      <c r="B153" s="4" t="str">
        <f>"20230300601"</f>
        <v>20230300601</v>
      </c>
      <c r="C153" s="5">
        <v>84.9</v>
      </c>
      <c r="D153" s="5">
        <v>82.2</v>
      </c>
      <c r="E153" s="5">
        <v>83.01</v>
      </c>
    </row>
    <row r="154" spans="1:5">
      <c r="A154" s="4" t="str">
        <f t="shared" si="4"/>
        <v>202303</v>
      </c>
      <c r="B154" s="4" t="str">
        <f>"20230300602"</f>
        <v>20230300602</v>
      </c>
      <c r="C154" s="5">
        <v>87.85</v>
      </c>
      <c r="D154" s="5">
        <v>98.4</v>
      </c>
      <c r="E154" s="5">
        <v>95.24</v>
      </c>
    </row>
    <row r="155" spans="1:5">
      <c r="A155" s="4" t="str">
        <f t="shared" si="4"/>
        <v>202303</v>
      </c>
      <c r="B155" s="4" t="str">
        <f>"20230300603"</f>
        <v>20230300603</v>
      </c>
      <c r="C155" s="5">
        <v>0</v>
      </c>
      <c r="D155" s="5">
        <v>0</v>
      </c>
      <c r="E155" s="5">
        <v>0</v>
      </c>
    </row>
    <row r="156" spans="1:5">
      <c r="A156" s="4" t="str">
        <f t="shared" si="4"/>
        <v>202303</v>
      </c>
      <c r="B156" s="4" t="str">
        <f>"20230300604"</f>
        <v>20230300604</v>
      </c>
      <c r="C156" s="5">
        <v>0</v>
      </c>
      <c r="D156" s="5">
        <v>0</v>
      </c>
      <c r="E156" s="5">
        <v>0</v>
      </c>
    </row>
    <row r="157" spans="1:5">
      <c r="A157" s="4" t="str">
        <f t="shared" si="4"/>
        <v>202303</v>
      </c>
      <c r="B157" s="4" t="str">
        <f>"20230300605"</f>
        <v>20230300605</v>
      </c>
      <c r="C157" s="5">
        <v>94.28</v>
      </c>
      <c r="D157" s="5">
        <v>77</v>
      </c>
      <c r="E157" s="5">
        <v>82.18</v>
      </c>
    </row>
    <row r="158" spans="1:5">
      <c r="A158" s="4" t="str">
        <f t="shared" si="4"/>
        <v>202303</v>
      </c>
      <c r="B158" s="4" t="str">
        <f>"20230300606"</f>
        <v>20230300606</v>
      </c>
      <c r="C158" s="5">
        <v>111.15</v>
      </c>
      <c r="D158" s="5">
        <v>108.2</v>
      </c>
      <c r="E158" s="5">
        <v>109.09</v>
      </c>
    </row>
    <row r="159" spans="1:5">
      <c r="A159" s="4" t="str">
        <f t="shared" si="4"/>
        <v>202303</v>
      </c>
      <c r="B159" s="4" t="str">
        <f>"20230300607"</f>
        <v>20230300607</v>
      </c>
      <c r="C159" s="5">
        <v>0</v>
      </c>
      <c r="D159" s="5">
        <v>0</v>
      </c>
      <c r="E159" s="5">
        <v>0</v>
      </c>
    </row>
    <row r="160" spans="1:5">
      <c r="A160" s="4" t="str">
        <f t="shared" si="4"/>
        <v>202303</v>
      </c>
      <c r="B160" s="4" t="str">
        <f>"20230300608"</f>
        <v>20230300608</v>
      </c>
      <c r="C160" s="5">
        <v>0</v>
      </c>
      <c r="D160" s="5">
        <v>0</v>
      </c>
      <c r="E160" s="5">
        <v>0</v>
      </c>
    </row>
    <row r="161" spans="1:5">
      <c r="A161" s="4" t="str">
        <f t="shared" si="4"/>
        <v>202303</v>
      </c>
      <c r="B161" s="4" t="str">
        <f>"20230300609"</f>
        <v>20230300609</v>
      </c>
      <c r="C161" s="5">
        <v>93.6</v>
      </c>
      <c r="D161" s="5">
        <v>77.6</v>
      </c>
      <c r="E161" s="5">
        <v>82.4</v>
      </c>
    </row>
    <row r="162" spans="1:5">
      <c r="A162" s="4" t="str">
        <f t="shared" si="4"/>
        <v>202303</v>
      </c>
      <c r="B162" s="4" t="str">
        <f>"20230300610"</f>
        <v>20230300610</v>
      </c>
      <c r="C162" s="5">
        <v>90.64</v>
      </c>
      <c r="D162" s="5">
        <v>83.5</v>
      </c>
      <c r="E162" s="5">
        <v>85.64</v>
      </c>
    </row>
    <row r="163" spans="1:5">
      <c r="A163" s="4" t="str">
        <f t="shared" si="4"/>
        <v>202303</v>
      </c>
      <c r="B163" s="4" t="str">
        <f>"20230300611"</f>
        <v>20230300611</v>
      </c>
      <c r="C163" s="5">
        <v>92.46</v>
      </c>
      <c r="D163" s="5">
        <v>80.7</v>
      </c>
      <c r="E163" s="5">
        <v>84.23</v>
      </c>
    </row>
    <row r="164" spans="1:5">
      <c r="A164" s="4" t="str">
        <f t="shared" si="4"/>
        <v>202303</v>
      </c>
      <c r="B164" s="4" t="str">
        <f>"20230300612"</f>
        <v>20230300612</v>
      </c>
      <c r="C164" s="5">
        <v>94.51</v>
      </c>
      <c r="D164" s="5">
        <v>89.9</v>
      </c>
      <c r="E164" s="5">
        <v>91.28</v>
      </c>
    </row>
    <row r="165" spans="1:5">
      <c r="A165" s="4" t="str">
        <f t="shared" si="4"/>
        <v>202303</v>
      </c>
      <c r="B165" s="4" t="str">
        <f>"20230300613"</f>
        <v>20230300613</v>
      </c>
      <c r="C165" s="5">
        <v>83.84</v>
      </c>
      <c r="D165" s="5">
        <v>91.9</v>
      </c>
      <c r="E165" s="5">
        <v>89.48</v>
      </c>
    </row>
    <row r="166" spans="1:5">
      <c r="A166" s="4" t="str">
        <f t="shared" si="4"/>
        <v>202303</v>
      </c>
      <c r="B166" s="4" t="str">
        <f>"20230300614"</f>
        <v>20230300614</v>
      </c>
      <c r="C166" s="5">
        <v>79.86</v>
      </c>
      <c r="D166" s="5">
        <v>89.1</v>
      </c>
      <c r="E166" s="5">
        <v>86.33</v>
      </c>
    </row>
    <row r="167" spans="1:5">
      <c r="A167" s="4" t="str">
        <f t="shared" si="4"/>
        <v>202303</v>
      </c>
      <c r="B167" s="4" t="str">
        <f>"20230300615"</f>
        <v>20230300615</v>
      </c>
      <c r="C167" s="5">
        <v>103.66</v>
      </c>
      <c r="D167" s="5">
        <v>99.9</v>
      </c>
      <c r="E167" s="5">
        <v>101.03</v>
      </c>
    </row>
    <row r="168" spans="1:5">
      <c r="A168" s="4" t="str">
        <f t="shared" si="4"/>
        <v>202303</v>
      </c>
      <c r="B168" s="4" t="str">
        <f>"20230300616"</f>
        <v>20230300616</v>
      </c>
      <c r="C168" s="5">
        <v>83.41</v>
      </c>
      <c r="D168" s="5">
        <v>78.5</v>
      </c>
      <c r="E168" s="5">
        <v>79.97</v>
      </c>
    </row>
    <row r="169" spans="1:5">
      <c r="A169" s="4" t="str">
        <f t="shared" si="4"/>
        <v>202303</v>
      </c>
      <c r="B169" s="4" t="str">
        <f>"20230300617"</f>
        <v>20230300617</v>
      </c>
      <c r="C169" s="5">
        <v>0</v>
      </c>
      <c r="D169" s="5">
        <v>0</v>
      </c>
      <c r="E169" s="5">
        <v>0</v>
      </c>
    </row>
    <row r="170" spans="1:5">
      <c r="A170" s="4" t="str">
        <f t="shared" si="4"/>
        <v>202303</v>
      </c>
      <c r="B170" s="4" t="str">
        <f>"20230300618"</f>
        <v>20230300618</v>
      </c>
      <c r="C170" s="5">
        <v>0</v>
      </c>
      <c r="D170" s="5">
        <v>0</v>
      </c>
      <c r="E170" s="5">
        <v>0</v>
      </c>
    </row>
    <row r="171" spans="1:5">
      <c r="A171" s="4" t="str">
        <f t="shared" si="4"/>
        <v>202303</v>
      </c>
      <c r="B171" s="4" t="str">
        <f>"20230300619"</f>
        <v>20230300619</v>
      </c>
      <c r="C171" s="5">
        <v>90.37</v>
      </c>
      <c r="D171" s="5">
        <v>90.8</v>
      </c>
      <c r="E171" s="5">
        <v>90.67</v>
      </c>
    </row>
    <row r="172" spans="1:5">
      <c r="A172" s="4" t="str">
        <f t="shared" si="4"/>
        <v>202303</v>
      </c>
      <c r="B172" s="4" t="str">
        <f>"20230300620"</f>
        <v>20230300620</v>
      </c>
      <c r="C172" s="5">
        <v>91.04</v>
      </c>
      <c r="D172" s="5">
        <v>92.2</v>
      </c>
      <c r="E172" s="5">
        <v>91.85</v>
      </c>
    </row>
    <row r="173" spans="1:5">
      <c r="A173" s="4" t="str">
        <f t="shared" si="4"/>
        <v>202303</v>
      </c>
      <c r="B173" s="4" t="str">
        <f>"20230300621"</f>
        <v>20230300621</v>
      </c>
      <c r="C173" s="5">
        <v>78.57</v>
      </c>
      <c r="D173" s="5">
        <v>95.7</v>
      </c>
      <c r="E173" s="5">
        <v>90.56</v>
      </c>
    </row>
    <row r="174" spans="1:5">
      <c r="A174" s="4" t="str">
        <f t="shared" si="4"/>
        <v>202303</v>
      </c>
      <c r="B174" s="4" t="str">
        <f>"20230300622"</f>
        <v>20230300622</v>
      </c>
      <c r="C174" s="5">
        <v>90.76</v>
      </c>
      <c r="D174" s="5">
        <v>93</v>
      </c>
      <c r="E174" s="5">
        <v>92.33</v>
      </c>
    </row>
    <row r="175" spans="1:5">
      <c r="A175" s="4" t="str">
        <f t="shared" si="4"/>
        <v>202303</v>
      </c>
      <c r="B175" s="4" t="str">
        <f>"20230300623"</f>
        <v>20230300623</v>
      </c>
      <c r="C175" s="5">
        <v>95.4</v>
      </c>
      <c r="D175" s="5">
        <v>102.2</v>
      </c>
      <c r="E175" s="5">
        <v>100.16</v>
      </c>
    </row>
    <row r="176" spans="1:5">
      <c r="A176" s="4" t="str">
        <f t="shared" si="4"/>
        <v>202303</v>
      </c>
      <c r="B176" s="4" t="str">
        <f>"20230300624"</f>
        <v>20230300624</v>
      </c>
      <c r="C176" s="5">
        <v>94.68</v>
      </c>
      <c r="D176" s="5">
        <v>95.4</v>
      </c>
      <c r="E176" s="5">
        <v>95.18</v>
      </c>
    </row>
    <row r="177" spans="1:5">
      <c r="A177" s="4" t="str">
        <f t="shared" si="4"/>
        <v>202303</v>
      </c>
      <c r="B177" s="4" t="str">
        <f>"20230300625"</f>
        <v>20230300625</v>
      </c>
      <c r="C177" s="5">
        <v>91.6</v>
      </c>
      <c r="D177" s="5">
        <v>89.6</v>
      </c>
      <c r="E177" s="5">
        <v>90.2</v>
      </c>
    </row>
    <row r="178" spans="1:5">
      <c r="A178" s="4" t="str">
        <f t="shared" si="4"/>
        <v>202303</v>
      </c>
      <c r="B178" s="4" t="str">
        <f>"20230300626"</f>
        <v>20230300626</v>
      </c>
      <c r="C178" s="5">
        <v>89.48</v>
      </c>
      <c r="D178" s="5">
        <v>82.8</v>
      </c>
      <c r="E178" s="5">
        <v>84.8</v>
      </c>
    </row>
    <row r="179" spans="1:5">
      <c r="A179" s="4" t="str">
        <f t="shared" si="4"/>
        <v>202303</v>
      </c>
      <c r="B179" s="4" t="str">
        <f>"20230300627"</f>
        <v>20230300627</v>
      </c>
      <c r="C179" s="5">
        <v>0</v>
      </c>
      <c r="D179" s="5">
        <v>0</v>
      </c>
      <c r="E179" s="5">
        <v>0</v>
      </c>
    </row>
    <row r="180" spans="1:5">
      <c r="A180" s="4" t="str">
        <f t="shared" si="4"/>
        <v>202303</v>
      </c>
      <c r="B180" s="4" t="str">
        <f>"20230300628"</f>
        <v>20230300628</v>
      </c>
      <c r="C180" s="5">
        <v>79.99</v>
      </c>
      <c r="D180" s="5">
        <v>112.3</v>
      </c>
      <c r="E180" s="5">
        <v>102.61</v>
      </c>
    </row>
    <row r="181" spans="1:5">
      <c r="A181" s="4" t="str">
        <f t="shared" si="4"/>
        <v>202303</v>
      </c>
      <c r="B181" s="4" t="str">
        <f>"20230300629"</f>
        <v>20230300629</v>
      </c>
      <c r="C181" s="5">
        <v>72.01</v>
      </c>
      <c r="D181" s="5">
        <v>83.9</v>
      </c>
      <c r="E181" s="5">
        <v>80.33</v>
      </c>
    </row>
    <row r="182" spans="1:5">
      <c r="A182" s="4" t="str">
        <f t="shared" si="4"/>
        <v>202303</v>
      </c>
      <c r="B182" s="4" t="str">
        <f>"20230300630"</f>
        <v>20230300630</v>
      </c>
      <c r="C182" s="5">
        <v>80.93</v>
      </c>
      <c r="D182" s="5">
        <v>92.7</v>
      </c>
      <c r="E182" s="5">
        <v>89.17</v>
      </c>
    </row>
    <row r="183" spans="1:5">
      <c r="A183" s="4" t="str">
        <f t="shared" si="4"/>
        <v>202303</v>
      </c>
      <c r="B183" s="4" t="str">
        <f>"20230300701"</f>
        <v>20230300701</v>
      </c>
      <c r="C183" s="5">
        <v>96.73</v>
      </c>
      <c r="D183" s="5">
        <v>84.7</v>
      </c>
      <c r="E183" s="5">
        <v>88.31</v>
      </c>
    </row>
    <row r="184" spans="1:5">
      <c r="A184" s="4" t="str">
        <f t="shared" si="4"/>
        <v>202303</v>
      </c>
      <c r="B184" s="4" t="str">
        <f>"20230300702"</f>
        <v>20230300702</v>
      </c>
      <c r="C184" s="5">
        <v>71.06</v>
      </c>
      <c r="D184" s="5">
        <v>95.5</v>
      </c>
      <c r="E184" s="5">
        <v>88.17</v>
      </c>
    </row>
    <row r="185" spans="1:5">
      <c r="A185" s="4" t="str">
        <f t="shared" si="4"/>
        <v>202303</v>
      </c>
      <c r="B185" s="4" t="str">
        <f>"20230300703"</f>
        <v>20230300703</v>
      </c>
      <c r="C185" s="5">
        <v>97.52</v>
      </c>
      <c r="D185" s="5">
        <v>98.9</v>
      </c>
      <c r="E185" s="5">
        <v>98.49</v>
      </c>
    </row>
    <row r="186" spans="1:5">
      <c r="A186" s="4" t="str">
        <f t="shared" si="4"/>
        <v>202303</v>
      </c>
      <c r="B186" s="4" t="str">
        <f>"20230300704"</f>
        <v>20230300704</v>
      </c>
      <c r="C186" s="5">
        <v>0</v>
      </c>
      <c r="D186" s="5">
        <v>0</v>
      </c>
      <c r="E186" s="5">
        <v>0</v>
      </c>
    </row>
    <row r="187" spans="1:5">
      <c r="A187" s="4" t="str">
        <f t="shared" ref="A187:A232" si="5">"202303"</f>
        <v>202303</v>
      </c>
      <c r="B187" s="4" t="str">
        <f>"20230300705"</f>
        <v>20230300705</v>
      </c>
      <c r="C187" s="5">
        <v>0</v>
      </c>
      <c r="D187" s="5">
        <v>0</v>
      </c>
      <c r="E187" s="5">
        <v>0</v>
      </c>
    </row>
    <row r="188" spans="1:5">
      <c r="A188" s="4" t="str">
        <f t="shared" si="5"/>
        <v>202303</v>
      </c>
      <c r="B188" s="4" t="str">
        <f>"20230300706"</f>
        <v>20230300706</v>
      </c>
      <c r="C188" s="5">
        <v>0</v>
      </c>
      <c r="D188" s="5">
        <v>0</v>
      </c>
      <c r="E188" s="5">
        <v>0</v>
      </c>
    </row>
    <row r="189" spans="1:5">
      <c r="A189" s="4" t="str">
        <f t="shared" si="5"/>
        <v>202303</v>
      </c>
      <c r="B189" s="4" t="str">
        <f>"20230300707"</f>
        <v>20230300707</v>
      </c>
      <c r="C189" s="5">
        <v>0</v>
      </c>
      <c r="D189" s="5">
        <v>0</v>
      </c>
      <c r="E189" s="5">
        <v>0</v>
      </c>
    </row>
    <row r="190" spans="1:5">
      <c r="A190" s="4" t="str">
        <f t="shared" si="5"/>
        <v>202303</v>
      </c>
      <c r="B190" s="4" t="str">
        <f>"20230300708"</f>
        <v>20230300708</v>
      </c>
      <c r="C190" s="5">
        <v>72.94</v>
      </c>
      <c r="D190" s="5">
        <v>69.5</v>
      </c>
      <c r="E190" s="5">
        <v>70.53</v>
      </c>
    </row>
    <row r="191" spans="1:5">
      <c r="A191" s="4" t="str">
        <f t="shared" si="5"/>
        <v>202303</v>
      </c>
      <c r="B191" s="4" t="str">
        <f>"20230300709"</f>
        <v>20230300709</v>
      </c>
      <c r="C191" s="5">
        <v>74.27</v>
      </c>
      <c r="D191" s="5">
        <v>87.8</v>
      </c>
      <c r="E191" s="5">
        <v>83.74</v>
      </c>
    </row>
    <row r="192" spans="1:5">
      <c r="A192" s="4" t="str">
        <f t="shared" si="5"/>
        <v>202303</v>
      </c>
      <c r="B192" s="4" t="str">
        <f>"20230300710"</f>
        <v>20230300710</v>
      </c>
      <c r="C192" s="5">
        <v>0</v>
      </c>
      <c r="D192" s="5">
        <v>0</v>
      </c>
      <c r="E192" s="5">
        <v>0</v>
      </c>
    </row>
    <row r="193" spans="1:5">
      <c r="A193" s="4" t="str">
        <f t="shared" si="5"/>
        <v>202303</v>
      </c>
      <c r="B193" s="4" t="str">
        <f>"20230300711"</f>
        <v>20230300711</v>
      </c>
      <c r="C193" s="5">
        <v>90.93</v>
      </c>
      <c r="D193" s="5">
        <v>81.8</v>
      </c>
      <c r="E193" s="5">
        <v>84.54</v>
      </c>
    </row>
    <row r="194" spans="1:5">
      <c r="A194" s="4" t="str">
        <f t="shared" si="5"/>
        <v>202303</v>
      </c>
      <c r="B194" s="4" t="str">
        <f>"20230300712"</f>
        <v>20230300712</v>
      </c>
      <c r="C194" s="5">
        <v>98.75</v>
      </c>
      <c r="D194" s="5">
        <v>98.6</v>
      </c>
      <c r="E194" s="5">
        <v>98.65</v>
      </c>
    </row>
    <row r="195" spans="1:5">
      <c r="A195" s="4" t="str">
        <f t="shared" si="5"/>
        <v>202303</v>
      </c>
      <c r="B195" s="4" t="str">
        <f>"20230300713"</f>
        <v>20230300713</v>
      </c>
      <c r="C195" s="5">
        <v>108.56</v>
      </c>
      <c r="D195" s="5">
        <v>98.4</v>
      </c>
      <c r="E195" s="5">
        <v>101.45</v>
      </c>
    </row>
    <row r="196" spans="1:5">
      <c r="A196" s="4" t="str">
        <f t="shared" si="5"/>
        <v>202303</v>
      </c>
      <c r="B196" s="4" t="str">
        <f>"20230300714"</f>
        <v>20230300714</v>
      </c>
      <c r="C196" s="5">
        <v>90.57</v>
      </c>
      <c r="D196" s="5">
        <v>90.8</v>
      </c>
      <c r="E196" s="5">
        <v>90.73</v>
      </c>
    </row>
    <row r="197" spans="1:5">
      <c r="A197" s="4" t="str">
        <f t="shared" si="5"/>
        <v>202303</v>
      </c>
      <c r="B197" s="4" t="str">
        <f>"20230300715"</f>
        <v>20230300715</v>
      </c>
      <c r="C197" s="5">
        <v>98.03</v>
      </c>
      <c r="D197" s="5">
        <v>79.8</v>
      </c>
      <c r="E197" s="5">
        <v>85.27</v>
      </c>
    </row>
    <row r="198" spans="1:5">
      <c r="A198" s="4" t="str">
        <f t="shared" si="5"/>
        <v>202303</v>
      </c>
      <c r="B198" s="4" t="str">
        <f>"20230300716"</f>
        <v>20230300716</v>
      </c>
      <c r="C198" s="5">
        <v>82.22</v>
      </c>
      <c r="D198" s="5">
        <v>87</v>
      </c>
      <c r="E198" s="5">
        <v>85.57</v>
      </c>
    </row>
    <row r="199" spans="1:5">
      <c r="A199" s="4" t="str">
        <f t="shared" si="5"/>
        <v>202303</v>
      </c>
      <c r="B199" s="4" t="str">
        <f>"20230300717"</f>
        <v>20230300717</v>
      </c>
      <c r="C199" s="5">
        <v>77.68</v>
      </c>
      <c r="D199" s="5">
        <v>91.1</v>
      </c>
      <c r="E199" s="5">
        <v>87.07</v>
      </c>
    </row>
    <row r="200" spans="1:5">
      <c r="A200" s="4" t="str">
        <f t="shared" si="5"/>
        <v>202303</v>
      </c>
      <c r="B200" s="4" t="str">
        <f>"20230300718"</f>
        <v>20230300718</v>
      </c>
      <c r="C200" s="5">
        <v>96.59</v>
      </c>
      <c r="D200" s="5">
        <v>97.6</v>
      </c>
      <c r="E200" s="5">
        <v>97.3</v>
      </c>
    </row>
    <row r="201" spans="1:5">
      <c r="A201" s="4" t="str">
        <f t="shared" si="5"/>
        <v>202303</v>
      </c>
      <c r="B201" s="4" t="str">
        <f>"20230300719"</f>
        <v>20230300719</v>
      </c>
      <c r="C201" s="5">
        <v>113.29</v>
      </c>
      <c r="D201" s="5">
        <v>102.9</v>
      </c>
      <c r="E201" s="5">
        <v>106.02</v>
      </c>
    </row>
    <row r="202" spans="1:5">
      <c r="A202" s="4" t="str">
        <f t="shared" si="5"/>
        <v>202303</v>
      </c>
      <c r="B202" s="4" t="str">
        <f>"20230300720"</f>
        <v>20230300720</v>
      </c>
      <c r="C202" s="5">
        <v>97.19</v>
      </c>
      <c r="D202" s="5">
        <v>81.4</v>
      </c>
      <c r="E202" s="5">
        <v>86.14</v>
      </c>
    </row>
    <row r="203" spans="1:5">
      <c r="A203" s="4" t="str">
        <f t="shared" si="5"/>
        <v>202303</v>
      </c>
      <c r="B203" s="4" t="str">
        <f>"20230300721"</f>
        <v>20230300721</v>
      </c>
      <c r="C203" s="5">
        <v>90.97</v>
      </c>
      <c r="D203" s="5">
        <v>83.2</v>
      </c>
      <c r="E203" s="5">
        <v>85.53</v>
      </c>
    </row>
    <row r="204" spans="1:5">
      <c r="A204" s="4" t="str">
        <f t="shared" si="5"/>
        <v>202303</v>
      </c>
      <c r="B204" s="4" t="str">
        <f>"20230300722"</f>
        <v>20230300722</v>
      </c>
      <c r="C204" s="5">
        <v>93.24</v>
      </c>
      <c r="D204" s="5">
        <v>99.9</v>
      </c>
      <c r="E204" s="5">
        <v>97.9</v>
      </c>
    </row>
    <row r="205" spans="1:5">
      <c r="A205" s="4" t="str">
        <f t="shared" si="5"/>
        <v>202303</v>
      </c>
      <c r="B205" s="4" t="str">
        <f>"20230300723"</f>
        <v>20230300723</v>
      </c>
      <c r="C205" s="5">
        <v>86.59</v>
      </c>
      <c r="D205" s="5">
        <v>94</v>
      </c>
      <c r="E205" s="5">
        <v>91.78</v>
      </c>
    </row>
    <row r="206" spans="1:5">
      <c r="A206" s="4" t="str">
        <f t="shared" si="5"/>
        <v>202303</v>
      </c>
      <c r="B206" s="4" t="str">
        <f>"20230300724"</f>
        <v>20230300724</v>
      </c>
      <c r="C206" s="5">
        <v>84.51</v>
      </c>
      <c r="D206" s="5">
        <v>86.4</v>
      </c>
      <c r="E206" s="5">
        <v>85.83</v>
      </c>
    </row>
    <row r="207" spans="1:5">
      <c r="A207" s="4" t="str">
        <f t="shared" si="5"/>
        <v>202303</v>
      </c>
      <c r="B207" s="4" t="str">
        <f>"20230300725"</f>
        <v>20230300725</v>
      </c>
      <c r="C207" s="5">
        <v>72.3</v>
      </c>
      <c r="D207" s="5">
        <v>74.3</v>
      </c>
      <c r="E207" s="5">
        <v>73.7</v>
      </c>
    </row>
    <row r="208" spans="1:5">
      <c r="A208" s="4" t="str">
        <f t="shared" si="5"/>
        <v>202303</v>
      </c>
      <c r="B208" s="4" t="str">
        <f>"20230300726"</f>
        <v>20230300726</v>
      </c>
      <c r="C208" s="5">
        <v>106.18</v>
      </c>
      <c r="D208" s="5">
        <v>88.4</v>
      </c>
      <c r="E208" s="5">
        <v>93.73</v>
      </c>
    </row>
    <row r="209" spans="1:5">
      <c r="A209" s="4" t="str">
        <f t="shared" si="5"/>
        <v>202303</v>
      </c>
      <c r="B209" s="4" t="str">
        <f>"20230300727"</f>
        <v>20230300727</v>
      </c>
      <c r="C209" s="5">
        <v>99.08</v>
      </c>
      <c r="D209" s="5">
        <v>94.2</v>
      </c>
      <c r="E209" s="5">
        <v>95.66</v>
      </c>
    </row>
    <row r="210" spans="1:5">
      <c r="A210" s="4" t="str">
        <f t="shared" si="5"/>
        <v>202303</v>
      </c>
      <c r="B210" s="4" t="str">
        <f>"20230300728"</f>
        <v>20230300728</v>
      </c>
      <c r="C210" s="5">
        <v>88.85</v>
      </c>
      <c r="D210" s="5">
        <v>92.9</v>
      </c>
      <c r="E210" s="5">
        <v>91.69</v>
      </c>
    </row>
    <row r="211" spans="1:5">
      <c r="A211" s="4" t="str">
        <f t="shared" si="5"/>
        <v>202303</v>
      </c>
      <c r="B211" s="4" t="str">
        <f>"20230300729"</f>
        <v>20230300729</v>
      </c>
      <c r="C211" s="5">
        <v>78.61</v>
      </c>
      <c r="D211" s="5">
        <v>82.4</v>
      </c>
      <c r="E211" s="5">
        <v>81.26</v>
      </c>
    </row>
    <row r="212" spans="1:5">
      <c r="A212" s="4" t="str">
        <f t="shared" si="5"/>
        <v>202303</v>
      </c>
      <c r="B212" s="4" t="str">
        <f>"20230300730"</f>
        <v>20230300730</v>
      </c>
      <c r="C212" s="5">
        <v>88.04</v>
      </c>
      <c r="D212" s="5">
        <v>90.6</v>
      </c>
      <c r="E212" s="5">
        <v>89.83</v>
      </c>
    </row>
    <row r="213" spans="1:5">
      <c r="A213" s="4" t="str">
        <f t="shared" si="5"/>
        <v>202303</v>
      </c>
      <c r="B213" s="4" t="str">
        <f>"20230300801"</f>
        <v>20230300801</v>
      </c>
      <c r="C213" s="5">
        <v>0</v>
      </c>
      <c r="D213" s="5">
        <v>0</v>
      </c>
      <c r="E213" s="5">
        <v>0</v>
      </c>
    </row>
    <row r="214" spans="1:5">
      <c r="A214" s="4" t="str">
        <f t="shared" si="5"/>
        <v>202303</v>
      </c>
      <c r="B214" s="4" t="str">
        <f>"20230300802"</f>
        <v>20230300802</v>
      </c>
      <c r="C214" s="5">
        <v>102.07</v>
      </c>
      <c r="D214" s="5">
        <v>98.7</v>
      </c>
      <c r="E214" s="5">
        <v>99.71</v>
      </c>
    </row>
    <row r="215" spans="1:5">
      <c r="A215" s="4" t="str">
        <f t="shared" si="5"/>
        <v>202303</v>
      </c>
      <c r="B215" s="4" t="str">
        <f>"20230300803"</f>
        <v>20230300803</v>
      </c>
      <c r="C215" s="5">
        <v>79.05</v>
      </c>
      <c r="D215" s="5">
        <v>82</v>
      </c>
      <c r="E215" s="5">
        <v>81.12</v>
      </c>
    </row>
    <row r="216" spans="1:5">
      <c r="A216" s="4" t="str">
        <f t="shared" si="5"/>
        <v>202303</v>
      </c>
      <c r="B216" s="4" t="str">
        <f>"20230300804"</f>
        <v>20230300804</v>
      </c>
      <c r="C216" s="5">
        <v>89.31</v>
      </c>
      <c r="D216" s="5">
        <v>92.4</v>
      </c>
      <c r="E216" s="5">
        <v>91.47</v>
      </c>
    </row>
    <row r="217" spans="1:5">
      <c r="A217" s="4" t="str">
        <f t="shared" si="5"/>
        <v>202303</v>
      </c>
      <c r="B217" s="4" t="str">
        <f>"20230300805"</f>
        <v>20230300805</v>
      </c>
      <c r="C217" s="5">
        <v>0</v>
      </c>
      <c r="D217" s="5">
        <v>0</v>
      </c>
      <c r="E217" s="5">
        <v>0</v>
      </c>
    </row>
    <row r="218" spans="1:5">
      <c r="A218" s="4" t="str">
        <f t="shared" si="5"/>
        <v>202303</v>
      </c>
      <c r="B218" s="4" t="str">
        <f>"20230300806"</f>
        <v>20230300806</v>
      </c>
      <c r="C218" s="5">
        <v>100.81</v>
      </c>
      <c r="D218" s="5">
        <v>107.2</v>
      </c>
      <c r="E218" s="5">
        <v>105.28</v>
      </c>
    </row>
    <row r="219" spans="1:5">
      <c r="A219" s="4" t="str">
        <f t="shared" si="5"/>
        <v>202303</v>
      </c>
      <c r="B219" s="4" t="str">
        <f>"20230300807"</f>
        <v>20230300807</v>
      </c>
      <c r="C219" s="5">
        <v>88.05</v>
      </c>
      <c r="D219" s="5">
        <v>89.1</v>
      </c>
      <c r="E219" s="5">
        <v>88.79</v>
      </c>
    </row>
    <row r="220" spans="1:5">
      <c r="A220" s="4" t="str">
        <f t="shared" si="5"/>
        <v>202303</v>
      </c>
      <c r="B220" s="4" t="str">
        <f>"20230300808"</f>
        <v>20230300808</v>
      </c>
      <c r="C220" s="5">
        <v>73.77</v>
      </c>
      <c r="D220" s="5">
        <v>90.8</v>
      </c>
      <c r="E220" s="5">
        <v>85.69</v>
      </c>
    </row>
    <row r="221" spans="1:5">
      <c r="A221" s="4" t="str">
        <f t="shared" si="5"/>
        <v>202303</v>
      </c>
      <c r="B221" s="4" t="str">
        <f>"20230300809"</f>
        <v>20230300809</v>
      </c>
      <c r="C221" s="5">
        <v>98.72</v>
      </c>
      <c r="D221" s="5">
        <v>104.1</v>
      </c>
      <c r="E221" s="5">
        <v>102.49</v>
      </c>
    </row>
    <row r="222" spans="1:5">
      <c r="A222" s="4" t="str">
        <f t="shared" si="5"/>
        <v>202303</v>
      </c>
      <c r="B222" s="4" t="str">
        <f>"20230300810"</f>
        <v>20230300810</v>
      </c>
      <c r="C222" s="5">
        <v>91.16</v>
      </c>
      <c r="D222" s="5">
        <v>81.9</v>
      </c>
      <c r="E222" s="5">
        <v>84.68</v>
      </c>
    </row>
    <row r="223" spans="1:5">
      <c r="A223" s="4" t="str">
        <f t="shared" si="5"/>
        <v>202303</v>
      </c>
      <c r="B223" s="4" t="str">
        <f>"20230300811"</f>
        <v>20230300811</v>
      </c>
      <c r="C223" s="5">
        <v>0</v>
      </c>
      <c r="D223" s="5">
        <v>0</v>
      </c>
      <c r="E223" s="5">
        <v>0</v>
      </c>
    </row>
    <row r="224" spans="1:5">
      <c r="A224" s="4" t="str">
        <f t="shared" si="5"/>
        <v>202303</v>
      </c>
      <c r="B224" s="4" t="str">
        <f>"20230300812"</f>
        <v>20230300812</v>
      </c>
      <c r="C224" s="5">
        <v>101.37</v>
      </c>
      <c r="D224" s="5">
        <v>88.7</v>
      </c>
      <c r="E224" s="5">
        <v>92.5</v>
      </c>
    </row>
    <row r="225" spans="1:5">
      <c r="A225" s="4" t="str">
        <f t="shared" si="5"/>
        <v>202303</v>
      </c>
      <c r="B225" s="4" t="str">
        <f>"20230300813"</f>
        <v>20230300813</v>
      </c>
      <c r="C225" s="5">
        <v>0</v>
      </c>
      <c r="D225" s="5">
        <v>0</v>
      </c>
      <c r="E225" s="5">
        <v>0</v>
      </c>
    </row>
    <row r="226" spans="1:5">
      <c r="A226" s="4" t="str">
        <f t="shared" si="5"/>
        <v>202303</v>
      </c>
      <c r="B226" s="4" t="str">
        <f>"20230300814"</f>
        <v>20230300814</v>
      </c>
      <c r="C226" s="5">
        <v>0</v>
      </c>
      <c r="D226" s="5">
        <v>0</v>
      </c>
      <c r="E226" s="5">
        <v>0</v>
      </c>
    </row>
    <row r="227" spans="1:5">
      <c r="A227" s="4" t="str">
        <f t="shared" si="5"/>
        <v>202303</v>
      </c>
      <c r="B227" s="4" t="str">
        <f>"20230300815"</f>
        <v>20230300815</v>
      </c>
      <c r="C227" s="5">
        <v>81.16</v>
      </c>
      <c r="D227" s="5">
        <v>80.2</v>
      </c>
      <c r="E227" s="5">
        <v>80.49</v>
      </c>
    </row>
    <row r="228" spans="1:5">
      <c r="A228" s="4" t="str">
        <f t="shared" si="5"/>
        <v>202303</v>
      </c>
      <c r="B228" s="4" t="str">
        <f>"20230300816"</f>
        <v>20230300816</v>
      </c>
      <c r="C228" s="5">
        <v>96.73</v>
      </c>
      <c r="D228" s="5">
        <v>98.1</v>
      </c>
      <c r="E228" s="5">
        <v>97.69</v>
      </c>
    </row>
    <row r="229" spans="1:5">
      <c r="A229" s="4" t="str">
        <f t="shared" si="5"/>
        <v>202303</v>
      </c>
      <c r="B229" s="4" t="str">
        <f>"20230300817"</f>
        <v>20230300817</v>
      </c>
      <c r="C229" s="5">
        <v>74.92</v>
      </c>
      <c r="D229" s="5">
        <v>94.1</v>
      </c>
      <c r="E229" s="5">
        <v>88.35</v>
      </c>
    </row>
    <row r="230" spans="1:5">
      <c r="A230" s="4" t="str">
        <f t="shared" si="5"/>
        <v>202303</v>
      </c>
      <c r="B230" s="4" t="str">
        <f>"20230300818"</f>
        <v>20230300818</v>
      </c>
      <c r="C230" s="5">
        <v>97.85</v>
      </c>
      <c r="D230" s="5">
        <v>92</v>
      </c>
      <c r="E230" s="5">
        <v>93.76</v>
      </c>
    </row>
    <row r="231" spans="1:5">
      <c r="A231" s="4" t="str">
        <f t="shared" si="5"/>
        <v>202303</v>
      </c>
      <c r="B231" s="4" t="str">
        <f>"20230300819"</f>
        <v>20230300819</v>
      </c>
      <c r="C231" s="5">
        <v>92.63</v>
      </c>
      <c r="D231" s="5">
        <v>81.5</v>
      </c>
      <c r="E231" s="5">
        <v>84.84</v>
      </c>
    </row>
    <row r="232" spans="1:5">
      <c r="A232" s="4" t="str">
        <f t="shared" si="5"/>
        <v>202303</v>
      </c>
      <c r="B232" s="4" t="str">
        <f>"20230300820"</f>
        <v>20230300820</v>
      </c>
      <c r="C232" s="5">
        <v>87.62</v>
      </c>
      <c r="D232" s="5">
        <v>96.4</v>
      </c>
      <c r="E232" s="5">
        <v>93.77</v>
      </c>
    </row>
    <row r="233" spans="1:5">
      <c r="A233" s="4" t="str">
        <f t="shared" ref="A233:A242" si="6">"202312"</f>
        <v>202312</v>
      </c>
      <c r="B233" s="4" t="str">
        <f>"20231200821"</f>
        <v>20231200821</v>
      </c>
      <c r="C233" s="5">
        <v>57.44</v>
      </c>
      <c r="D233" s="5">
        <v>91.2</v>
      </c>
      <c r="E233" s="5">
        <v>81.07</v>
      </c>
    </row>
    <row r="234" spans="1:5">
      <c r="A234" s="4" t="str">
        <f t="shared" si="6"/>
        <v>202312</v>
      </c>
      <c r="B234" s="4" t="str">
        <f>"20231200822"</f>
        <v>20231200822</v>
      </c>
      <c r="C234" s="5">
        <v>71.48</v>
      </c>
      <c r="D234" s="5">
        <v>76.5</v>
      </c>
      <c r="E234" s="5">
        <v>74.99</v>
      </c>
    </row>
    <row r="235" spans="1:5">
      <c r="A235" s="4" t="str">
        <f t="shared" si="6"/>
        <v>202312</v>
      </c>
      <c r="B235" s="4" t="str">
        <f>"20231200823"</f>
        <v>20231200823</v>
      </c>
      <c r="C235" s="5">
        <v>106.04</v>
      </c>
      <c r="D235" s="5">
        <v>85.4</v>
      </c>
      <c r="E235" s="5">
        <v>91.59</v>
      </c>
    </row>
    <row r="236" spans="1:5">
      <c r="A236" s="4" t="str">
        <f t="shared" si="6"/>
        <v>202312</v>
      </c>
      <c r="B236" s="4" t="str">
        <f>"20231200824"</f>
        <v>20231200824</v>
      </c>
      <c r="C236" s="5">
        <v>0</v>
      </c>
      <c r="D236" s="5">
        <v>0</v>
      </c>
      <c r="E236" s="5">
        <v>0</v>
      </c>
    </row>
    <row r="237" spans="1:5">
      <c r="A237" s="4" t="str">
        <f t="shared" si="6"/>
        <v>202312</v>
      </c>
      <c r="B237" s="4" t="str">
        <f>"20231200825"</f>
        <v>20231200825</v>
      </c>
      <c r="C237" s="5">
        <v>95.43</v>
      </c>
      <c r="D237" s="5">
        <v>84</v>
      </c>
      <c r="E237" s="5">
        <v>87.43</v>
      </c>
    </row>
    <row r="238" spans="1:5">
      <c r="A238" s="4" t="str">
        <f t="shared" si="6"/>
        <v>202312</v>
      </c>
      <c r="B238" s="4" t="str">
        <f>"20231200826"</f>
        <v>20231200826</v>
      </c>
      <c r="C238" s="5">
        <v>94.91</v>
      </c>
      <c r="D238" s="5">
        <v>78.1</v>
      </c>
      <c r="E238" s="5">
        <v>83.14</v>
      </c>
    </row>
    <row r="239" spans="1:5">
      <c r="A239" s="4" t="str">
        <f t="shared" si="6"/>
        <v>202312</v>
      </c>
      <c r="B239" s="4" t="str">
        <f>"20231200827"</f>
        <v>20231200827</v>
      </c>
      <c r="C239" s="5">
        <v>67.86</v>
      </c>
      <c r="D239" s="5">
        <v>72.8</v>
      </c>
      <c r="E239" s="5">
        <v>71.32</v>
      </c>
    </row>
    <row r="240" spans="1:5">
      <c r="A240" s="4" t="str">
        <f t="shared" si="6"/>
        <v>202312</v>
      </c>
      <c r="B240" s="4" t="str">
        <f>"20231200828"</f>
        <v>20231200828</v>
      </c>
      <c r="C240" s="5">
        <v>92.99</v>
      </c>
      <c r="D240" s="5">
        <v>91.8</v>
      </c>
      <c r="E240" s="5">
        <v>92.16</v>
      </c>
    </row>
    <row r="241" spans="1:5">
      <c r="A241" s="4" t="str">
        <f t="shared" si="6"/>
        <v>202312</v>
      </c>
      <c r="B241" s="4" t="str">
        <f>"20231200829"</f>
        <v>20231200829</v>
      </c>
      <c r="C241" s="5">
        <v>0</v>
      </c>
      <c r="D241" s="5">
        <v>0</v>
      </c>
      <c r="E241" s="5">
        <v>0</v>
      </c>
    </row>
    <row r="242" spans="1:5">
      <c r="A242" s="4" t="str">
        <f t="shared" si="6"/>
        <v>202312</v>
      </c>
      <c r="B242" s="4" t="str">
        <f>"20231200830"</f>
        <v>20231200830</v>
      </c>
      <c r="C242" s="5">
        <v>0</v>
      </c>
      <c r="D242" s="5">
        <v>0</v>
      </c>
      <c r="E242" s="5">
        <v>0</v>
      </c>
    </row>
    <row r="243" spans="1:5">
      <c r="A243" s="4" t="str">
        <f t="shared" ref="A243:A306" si="7">"202304"</f>
        <v>202304</v>
      </c>
      <c r="B243" s="4" t="str">
        <f>"20230400901"</f>
        <v>20230400901</v>
      </c>
      <c r="C243" s="5">
        <v>103.49</v>
      </c>
      <c r="D243" s="5">
        <v>87.4</v>
      </c>
      <c r="E243" s="5">
        <v>92.23</v>
      </c>
    </row>
    <row r="244" spans="1:5">
      <c r="A244" s="4" t="str">
        <f t="shared" si="7"/>
        <v>202304</v>
      </c>
      <c r="B244" s="4" t="str">
        <f>"20230400902"</f>
        <v>20230400902</v>
      </c>
      <c r="C244" s="5">
        <v>91.33</v>
      </c>
      <c r="D244" s="5">
        <v>94.8</v>
      </c>
      <c r="E244" s="5">
        <v>93.76</v>
      </c>
    </row>
    <row r="245" spans="1:5">
      <c r="A245" s="4" t="str">
        <f t="shared" si="7"/>
        <v>202304</v>
      </c>
      <c r="B245" s="4" t="str">
        <f>"20230400903"</f>
        <v>20230400903</v>
      </c>
      <c r="C245" s="5">
        <v>0</v>
      </c>
      <c r="D245" s="5">
        <v>0</v>
      </c>
      <c r="E245" s="5">
        <v>0</v>
      </c>
    </row>
    <row r="246" spans="1:5">
      <c r="A246" s="4" t="str">
        <f t="shared" si="7"/>
        <v>202304</v>
      </c>
      <c r="B246" s="4" t="str">
        <f>"20230400904"</f>
        <v>20230400904</v>
      </c>
      <c r="C246" s="5">
        <v>0</v>
      </c>
      <c r="D246" s="5">
        <v>0</v>
      </c>
      <c r="E246" s="5">
        <v>0</v>
      </c>
    </row>
    <row r="247" spans="1:5">
      <c r="A247" s="4" t="str">
        <f t="shared" si="7"/>
        <v>202304</v>
      </c>
      <c r="B247" s="4" t="str">
        <f>"20230400905"</f>
        <v>20230400905</v>
      </c>
      <c r="C247" s="5">
        <v>81.65</v>
      </c>
      <c r="D247" s="5">
        <v>97.2</v>
      </c>
      <c r="E247" s="5">
        <v>92.54</v>
      </c>
    </row>
    <row r="248" spans="1:5">
      <c r="A248" s="4" t="str">
        <f t="shared" si="7"/>
        <v>202304</v>
      </c>
      <c r="B248" s="4" t="str">
        <f>"20230400906"</f>
        <v>20230400906</v>
      </c>
      <c r="C248" s="5">
        <v>0</v>
      </c>
      <c r="D248" s="5">
        <v>0</v>
      </c>
      <c r="E248" s="5">
        <v>0</v>
      </c>
    </row>
    <row r="249" spans="1:5">
      <c r="A249" s="4" t="str">
        <f t="shared" si="7"/>
        <v>202304</v>
      </c>
      <c r="B249" s="4" t="str">
        <f>"20230400907"</f>
        <v>20230400907</v>
      </c>
      <c r="C249" s="5">
        <v>95.14</v>
      </c>
      <c r="D249" s="5">
        <v>94</v>
      </c>
      <c r="E249" s="5">
        <v>94.34</v>
      </c>
    </row>
    <row r="250" spans="1:5">
      <c r="A250" s="4" t="str">
        <f t="shared" si="7"/>
        <v>202304</v>
      </c>
      <c r="B250" s="4" t="str">
        <f>"20230400908"</f>
        <v>20230400908</v>
      </c>
      <c r="C250" s="5">
        <v>97.86</v>
      </c>
      <c r="D250" s="5">
        <v>93.6</v>
      </c>
      <c r="E250" s="5">
        <v>94.88</v>
      </c>
    </row>
    <row r="251" spans="1:5">
      <c r="A251" s="4" t="str">
        <f t="shared" si="7"/>
        <v>202304</v>
      </c>
      <c r="B251" s="4" t="str">
        <f>"20230400909"</f>
        <v>20230400909</v>
      </c>
      <c r="C251" s="5">
        <v>103.59</v>
      </c>
      <c r="D251" s="5">
        <v>86.2</v>
      </c>
      <c r="E251" s="5">
        <v>91.42</v>
      </c>
    </row>
    <row r="252" spans="1:5">
      <c r="A252" s="4" t="str">
        <f t="shared" si="7"/>
        <v>202304</v>
      </c>
      <c r="B252" s="4" t="str">
        <f>"20230400910"</f>
        <v>20230400910</v>
      </c>
      <c r="C252" s="5">
        <v>94.84</v>
      </c>
      <c r="D252" s="5">
        <v>95.8</v>
      </c>
      <c r="E252" s="5">
        <v>95.51</v>
      </c>
    </row>
    <row r="253" spans="1:5">
      <c r="A253" s="4" t="str">
        <f t="shared" si="7"/>
        <v>202304</v>
      </c>
      <c r="B253" s="4" t="str">
        <f>"20230400911"</f>
        <v>20230400911</v>
      </c>
      <c r="C253" s="5">
        <v>103.16</v>
      </c>
      <c r="D253" s="5">
        <v>96.4</v>
      </c>
      <c r="E253" s="5">
        <v>98.43</v>
      </c>
    </row>
    <row r="254" spans="1:5">
      <c r="A254" s="4" t="str">
        <f t="shared" si="7"/>
        <v>202304</v>
      </c>
      <c r="B254" s="4" t="str">
        <f>"20230400912"</f>
        <v>20230400912</v>
      </c>
      <c r="C254" s="5">
        <v>103.36</v>
      </c>
      <c r="D254" s="5">
        <v>91.7</v>
      </c>
      <c r="E254" s="5">
        <v>95.2</v>
      </c>
    </row>
    <row r="255" spans="1:5">
      <c r="A255" s="4" t="str">
        <f t="shared" si="7"/>
        <v>202304</v>
      </c>
      <c r="B255" s="4" t="str">
        <f>"20230400913"</f>
        <v>20230400913</v>
      </c>
      <c r="C255" s="5">
        <v>97.62</v>
      </c>
      <c r="D255" s="5">
        <v>101.3</v>
      </c>
      <c r="E255" s="5">
        <v>100.2</v>
      </c>
    </row>
    <row r="256" spans="1:5">
      <c r="A256" s="4" t="str">
        <f t="shared" si="7"/>
        <v>202304</v>
      </c>
      <c r="B256" s="4" t="str">
        <f>"20230400914"</f>
        <v>20230400914</v>
      </c>
      <c r="C256" s="5">
        <v>92.83</v>
      </c>
      <c r="D256" s="5">
        <v>92.7</v>
      </c>
      <c r="E256" s="5">
        <v>92.74</v>
      </c>
    </row>
    <row r="257" spans="1:5">
      <c r="A257" s="4" t="str">
        <f t="shared" si="7"/>
        <v>202304</v>
      </c>
      <c r="B257" s="4" t="str">
        <f>"20230400915"</f>
        <v>20230400915</v>
      </c>
      <c r="C257" s="5">
        <v>70.69</v>
      </c>
      <c r="D257" s="5">
        <v>90</v>
      </c>
      <c r="E257" s="5">
        <v>84.21</v>
      </c>
    </row>
    <row r="258" spans="1:5">
      <c r="A258" s="4" t="str">
        <f t="shared" si="7"/>
        <v>202304</v>
      </c>
      <c r="B258" s="4" t="str">
        <f>"20230400916"</f>
        <v>20230400916</v>
      </c>
      <c r="C258" s="5">
        <v>0</v>
      </c>
      <c r="D258" s="5">
        <v>0</v>
      </c>
      <c r="E258" s="5">
        <v>0</v>
      </c>
    </row>
    <row r="259" spans="1:5">
      <c r="A259" s="4" t="str">
        <f t="shared" si="7"/>
        <v>202304</v>
      </c>
      <c r="B259" s="4" t="str">
        <f>"20230400917"</f>
        <v>20230400917</v>
      </c>
      <c r="C259" s="5">
        <v>81.55</v>
      </c>
      <c r="D259" s="5">
        <v>98.6</v>
      </c>
      <c r="E259" s="5">
        <v>93.49</v>
      </c>
    </row>
    <row r="260" spans="1:5">
      <c r="A260" s="4" t="str">
        <f t="shared" si="7"/>
        <v>202304</v>
      </c>
      <c r="B260" s="4" t="str">
        <f>"20230400918"</f>
        <v>20230400918</v>
      </c>
      <c r="C260" s="5">
        <v>0</v>
      </c>
      <c r="D260" s="5">
        <v>0</v>
      </c>
      <c r="E260" s="5">
        <v>0</v>
      </c>
    </row>
    <row r="261" spans="1:5">
      <c r="A261" s="4" t="str">
        <f t="shared" si="7"/>
        <v>202304</v>
      </c>
      <c r="B261" s="4" t="str">
        <f>"20230400919"</f>
        <v>20230400919</v>
      </c>
      <c r="C261" s="5">
        <v>0</v>
      </c>
      <c r="D261" s="5">
        <v>0</v>
      </c>
      <c r="E261" s="5">
        <v>0</v>
      </c>
    </row>
    <row r="262" spans="1:5">
      <c r="A262" s="4" t="str">
        <f t="shared" si="7"/>
        <v>202304</v>
      </c>
      <c r="B262" s="4" t="str">
        <f>"20230400920"</f>
        <v>20230400920</v>
      </c>
      <c r="C262" s="5">
        <v>0</v>
      </c>
      <c r="D262" s="5">
        <v>0</v>
      </c>
      <c r="E262" s="5">
        <v>0</v>
      </c>
    </row>
    <row r="263" spans="1:5">
      <c r="A263" s="4" t="str">
        <f t="shared" si="7"/>
        <v>202304</v>
      </c>
      <c r="B263" s="4" t="str">
        <f>"20230400921"</f>
        <v>20230400921</v>
      </c>
      <c r="C263" s="5">
        <v>83.14</v>
      </c>
      <c r="D263" s="5">
        <v>96.8</v>
      </c>
      <c r="E263" s="5">
        <v>92.7</v>
      </c>
    </row>
    <row r="264" spans="1:5">
      <c r="A264" s="4" t="str">
        <f t="shared" si="7"/>
        <v>202304</v>
      </c>
      <c r="B264" s="4" t="str">
        <f>"20230400922"</f>
        <v>20230400922</v>
      </c>
      <c r="C264" s="5">
        <v>0</v>
      </c>
      <c r="D264" s="5">
        <v>0</v>
      </c>
      <c r="E264" s="5">
        <v>0</v>
      </c>
    </row>
    <row r="265" spans="1:5">
      <c r="A265" s="4" t="str">
        <f t="shared" si="7"/>
        <v>202304</v>
      </c>
      <c r="B265" s="4" t="str">
        <f>"20230400923"</f>
        <v>20230400923</v>
      </c>
      <c r="C265" s="5">
        <v>94.14</v>
      </c>
      <c r="D265" s="5">
        <v>98.3</v>
      </c>
      <c r="E265" s="5">
        <v>97.05</v>
      </c>
    </row>
    <row r="266" spans="1:5">
      <c r="A266" s="4" t="str">
        <f t="shared" si="7"/>
        <v>202304</v>
      </c>
      <c r="B266" s="4" t="str">
        <f>"20230400924"</f>
        <v>20230400924</v>
      </c>
      <c r="C266" s="5">
        <v>0</v>
      </c>
      <c r="D266" s="5">
        <v>0</v>
      </c>
      <c r="E266" s="5">
        <v>0</v>
      </c>
    </row>
    <row r="267" spans="1:5">
      <c r="A267" s="4" t="str">
        <f t="shared" si="7"/>
        <v>202304</v>
      </c>
      <c r="B267" s="4" t="str">
        <f>"20230400925"</f>
        <v>20230400925</v>
      </c>
      <c r="C267" s="5">
        <v>76.12</v>
      </c>
      <c r="D267" s="5">
        <v>96.1</v>
      </c>
      <c r="E267" s="5">
        <v>90.11</v>
      </c>
    </row>
    <row r="268" spans="1:5">
      <c r="A268" s="4" t="str">
        <f t="shared" si="7"/>
        <v>202304</v>
      </c>
      <c r="B268" s="4" t="str">
        <f>"20230400926"</f>
        <v>20230400926</v>
      </c>
      <c r="C268" s="5">
        <v>94.54</v>
      </c>
      <c r="D268" s="5">
        <v>104.2</v>
      </c>
      <c r="E268" s="5">
        <v>101.3</v>
      </c>
    </row>
    <row r="269" spans="1:5">
      <c r="A269" s="4" t="str">
        <f t="shared" si="7"/>
        <v>202304</v>
      </c>
      <c r="B269" s="4" t="str">
        <f>"20230400927"</f>
        <v>20230400927</v>
      </c>
      <c r="C269" s="5">
        <v>90.77</v>
      </c>
      <c r="D269" s="5">
        <v>96.8</v>
      </c>
      <c r="E269" s="5">
        <v>94.99</v>
      </c>
    </row>
    <row r="270" spans="1:5">
      <c r="A270" s="4" t="str">
        <f t="shared" si="7"/>
        <v>202304</v>
      </c>
      <c r="B270" s="4" t="str">
        <f>"20230400928"</f>
        <v>20230400928</v>
      </c>
      <c r="C270" s="5">
        <v>0</v>
      </c>
      <c r="D270" s="5">
        <v>0</v>
      </c>
      <c r="E270" s="5">
        <v>0</v>
      </c>
    </row>
    <row r="271" spans="1:5">
      <c r="A271" s="4" t="str">
        <f t="shared" si="7"/>
        <v>202304</v>
      </c>
      <c r="B271" s="4" t="str">
        <f>"20230400929"</f>
        <v>20230400929</v>
      </c>
      <c r="C271" s="5">
        <v>104.72</v>
      </c>
      <c r="D271" s="5">
        <v>103.5</v>
      </c>
      <c r="E271" s="5">
        <v>103.87</v>
      </c>
    </row>
    <row r="272" spans="1:5">
      <c r="A272" s="4" t="str">
        <f t="shared" si="7"/>
        <v>202304</v>
      </c>
      <c r="B272" s="4" t="str">
        <f>"20230400930"</f>
        <v>20230400930</v>
      </c>
      <c r="C272" s="5">
        <v>104.72</v>
      </c>
      <c r="D272" s="5">
        <v>110.2</v>
      </c>
      <c r="E272" s="5">
        <v>108.56</v>
      </c>
    </row>
    <row r="273" spans="1:5">
      <c r="A273" s="4" t="str">
        <f t="shared" si="7"/>
        <v>202304</v>
      </c>
      <c r="B273" s="4" t="str">
        <f>"20230401001"</f>
        <v>20230401001</v>
      </c>
      <c r="C273" s="5">
        <v>0</v>
      </c>
      <c r="D273" s="5">
        <v>0</v>
      </c>
      <c r="E273" s="5">
        <v>0</v>
      </c>
    </row>
    <row r="274" spans="1:5">
      <c r="A274" s="4" t="str">
        <f t="shared" si="7"/>
        <v>202304</v>
      </c>
      <c r="B274" s="4" t="str">
        <f>"20230401002"</f>
        <v>20230401002</v>
      </c>
      <c r="C274" s="5">
        <v>110.71</v>
      </c>
      <c r="D274" s="5">
        <v>90.7</v>
      </c>
      <c r="E274" s="5">
        <v>96.7</v>
      </c>
    </row>
    <row r="275" spans="1:5">
      <c r="A275" s="4" t="str">
        <f t="shared" si="7"/>
        <v>202304</v>
      </c>
      <c r="B275" s="4" t="str">
        <f>"20230401003"</f>
        <v>20230401003</v>
      </c>
      <c r="C275" s="5">
        <v>81.91</v>
      </c>
      <c r="D275" s="5">
        <v>84.1</v>
      </c>
      <c r="E275" s="5">
        <v>83.44</v>
      </c>
    </row>
    <row r="276" spans="1:5">
      <c r="A276" s="4" t="str">
        <f t="shared" si="7"/>
        <v>202304</v>
      </c>
      <c r="B276" s="4" t="str">
        <f>"20230401004"</f>
        <v>20230401004</v>
      </c>
      <c r="C276" s="5">
        <v>74.24</v>
      </c>
      <c r="D276" s="5">
        <v>101.1</v>
      </c>
      <c r="E276" s="5">
        <v>93.04</v>
      </c>
    </row>
    <row r="277" spans="1:5">
      <c r="A277" s="4" t="str">
        <f t="shared" si="7"/>
        <v>202304</v>
      </c>
      <c r="B277" s="4" t="str">
        <f>"20230401005"</f>
        <v>20230401005</v>
      </c>
      <c r="C277" s="5">
        <v>107.19</v>
      </c>
      <c r="D277" s="5">
        <v>101.3</v>
      </c>
      <c r="E277" s="5">
        <v>103.07</v>
      </c>
    </row>
    <row r="278" spans="1:5">
      <c r="A278" s="4" t="str">
        <f t="shared" si="7"/>
        <v>202304</v>
      </c>
      <c r="B278" s="4" t="str">
        <f>"20230401006"</f>
        <v>20230401006</v>
      </c>
      <c r="C278" s="5">
        <v>95.26</v>
      </c>
      <c r="D278" s="5">
        <v>100.4</v>
      </c>
      <c r="E278" s="5">
        <v>98.86</v>
      </c>
    </row>
    <row r="279" spans="1:5">
      <c r="A279" s="4" t="str">
        <f t="shared" si="7"/>
        <v>202304</v>
      </c>
      <c r="B279" s="4" t="str">
        <f>"20230401007"</f>
        <v>20230401007</v>
      </c>
      <c r="C279" s="5">
        <v>97.49</v>
      </c>
      <c r="D279" s="5">
        <v>95.9</v>
      </c>
      <c r="E279" s="5">
        <v>96.38</v>
      </c>
    </row>
    <row r="280" spans="1:5">
      <c r="A280" s="4" t="str">
        <f t="shared" si="7"/>
        <v>202304</v>
      </c>
      <c r="B280" s="4" t="str">
        <f>"20230401008"</f>
        <v>20230401008</v>
      </c>
      <c r="C280" s="5">
        <v>107.87</v>
      </c>
      <c r="D280" s="5">
        <v>87.9</v>
      </c>
      <c r="E280" s="5">
        <v>93.89</v>
      </c>
    </row>
    <row r="281" spans="1:5">
      <c r="A281" s="4" t="str">
        <f t="shared" si="7"/>
        <v>202304</v>
      </c>
      <c r="B281" s="4" t="str">
        <f>"20230401009"</f>
        <v>20230401009</v>
      </c>
      <c r="C281" s="5">
        <v>84.17</v>
      </c>
      <c r="D281" s="5">
        <v>100.3</v>
      </c>
      <c r="E281" s="5">
        <v>95.46</v>
      </c>
    </row>
    <row r="282" spans="1:5">
      <c r="A282" s="4" t="str">
        <f t="shared" si="7"/>
        <v>202304</v>
      </c>
      <c r="B282" s="4" t="str">
        <f>"20230401010"</f>
        <v>20230401010</v>
      </c>
      <c r="C282" s="5">
        <v>101.32</v>
      </c>
      <c r="D282" s="5">
        <v>95.7</v>
      </c>
      <c r="E282" s="5">
        <v>97.39</v>
      </c>
    </row>
    <row r="283" spans="1:5">
      <c r="A283" s="4" t="str">
        <f t="shared" si="7"/>
        <v>202304</v>
      </c>
      <c r="B283" s="4" t="str">
        <f>"20230401011"</f>
        <v>20230401011</v>
      </c>
      <c r="C283" s="5">
        <v>0</v>
      </c>
      <c r="D283" s="5">
        <v>0</v>
      </c>
      <c r="E283" s="5">
        <v>0</v>
      </c>
    </row>
    <row r="284" spans="1:5">
      <c r="A284" s="4" t="str">
        <f t="shared" si="7"/>
        <v>202304</v>
      </c>
      <c r="B284" s="4" t="str">
        <f>"20230401012"</f>
        <v>20230401012</v>
      </c>
      <c r="C284" s="5">
        <v>85.83</v>
      </c>
      <c r="D284" s="5">
        <v>91.8</v>
      </c>
      <c r="E284" s="5">
        <v>90.01</v>
      </c>
    </row>
    <row r="285" spans="1:5">
      <c r="A285" s="4" t="str">
        <f t="shared" si="7"/>
        <v>202304</v>
      </c>
      <c r="B285" s="4" t="str">
        <f>"20230401013"</f>
        <v>20230401013</v>
      </c>
      <c r="C285" s="5">
        <v>94.15</v>
      </c>
      <c r="D285" s="5">
        <v>101.2</v>
      </c>
      <c r="E285" s="5">
        <v>99.09</v>
      </c>
    </row>
    <row r="286" spans="1:5">
      <c r="A286" s="4" t="str">
        <f t="shared" si="7"/>
        <v>202304</v>
      </c>
      <c r="B286" s="4" t="str">
        <f>"20230401014"</f>
        <v>20230401014</v>
      </c>
      <c r="C286" s="5">
        <v>98.62</v>
      </c>
      <c r="D286" s="5">
        <v>96.1</v>
      </c>
      <c r="E286" s="5">
        <v>96.86</v>
      </c>
    </row>
    <row r="287" spans="1:5">
      <c r="A287" s="4" t="str">
        <f t="shared" si="7"/>
        <v>202304</v>
      </c>
      <c r="B287" s="4" t="str">
        <f>"20230401015"</f>
        <v>20230401015</v>
      </c>
      <c r="C287" s="5">
        <v>87.39</v>
      </c>
      <c r="D287" s="5">
        <v>94.5</v>
      </c>
      <c r="E287" s="5">
        <v>92.37</v>
      </c>
    </row>
    <row r="288" spans="1:5">
      <c r="A288" s="4" t="str">
        <f t="shared" si="7"/>
        <v>202304</v>
      </c>
      <c r="B288" s="4" t="str">
        <f>"20230401016"</f>
        <v>20230401016</v>
      </c>
      <c r="C288" s="5">
        <v>0</v>
      </c>
      <c r="D288" s="5">
        <v>0</v>
      </c>
      <c r="E288" s="5">
        <v>0</v>
      </c>
    </row>
    <row r="289" spans="1:5">
      <c r="A289" s="4" t="str">
        <f t="shared" si="7"/>
        <v>202304</v>
      </c>
      <c r="B289" s="4" t="str">
        <f>"20230401017"</f>
        <v>20230401017</v>
      </c>
      <c r="C289" s="5">
        <v>99.74</v>
      </c>
      <c r="D289" s="5">
        <v>90.1</v>
      </c>
      <c r="E289" s="5">
        <v>92.99</v>
      </c>
    </row>
    <row r="290" spans="1:5">
      <c r="A290" s="4" t="str">
        <f t="shared" si="7"/>
        <v>202304</v>
      </c>
      <c r="B290" s="4" t="str">
        <f>"20230401018"</f>
        <v>20230401018</v>
      </c>
      <c r="C290" s="5">
        <v>103.75</v>
      </c>
      <c r="D290" s="5">
        <v>99.7</v>
      </c>
      <c r="E290" s="5">
        <v>100.92</v>
      </c>
    </row>
    <row r="291" spans="1:5">
      <c r="A291" s="4" t="str">
        <f t="shared" si="7"/>
        <v>202304</v>
      </c>
      <c r="B291" s="4" t="str">
        <f>"20230401019"</f>
        <v>20230401019</v>
      </c>
      <c r="C291" s="5">
        <v>91.76</v>
      </c>
      <c r="D291" s="5">
        <v>99.3</v>
      </c>
      <c r="E291" s="5">
        <v>97.04</v>
      </c>
    </row>
    <row r="292" spans="1:5">
      <c r="A292" s="4" t="str">
        <f t="shared" si="7"/>
        <v>202304</v>
      </c>
      <c r="B292" s="4" t="str">
        <f>"20230401020"</f>
        <v>20230401020</v>
      </c>
      <c r="C292" s="5">
        <v>90.09</v>
      </c>
      <c r="D292" s="5">
        <v>92</v>
      </c>
      <c r="E292" s="5">
        <v>91.43</v>
      </c>
    </row>
    <row r="293" spans="1:5">
      <c r="A293" s="4" t="str">
        <f t="shared" si="7"/>
        <v>202304</v>
      </c>
      <c r="B293" s="4" t="str">
        <f>"20230401021"</f>
        <v>20230401021</v>
      </c>
      <c r="C293" s="5">
        <v>79.44</v>
      </c>
      <c r="D293" s="5">
        <v>90.6</v>
      </c>
      <c r="E293" s="5">
        <v>87.25</v>
      </c>
    </row>
    <row r="294" spans="1:5">
      <c r="A294" s="4" t="str">
        <f t="shared" si="7"/>
        <v>202304</v>
      </c>
      <c r="B294" s="4" t="str">
        <f>"20230401022"</f>
        <v>20230401022</v>
      </c>
      <c r="C294" s="5">
        <v>89.14</v>
      </c>
      <c r="D294" s="5">
        <v>96.5</v>
      </c>
      <c r="E294" s="5">
        <v>94.29</v>
      </c>
    </row>
    <row r="295" spans="1:5">
      <c r="A295" s="4" t="str">
        <f t="shared" si="7"/>
        <v>202304</v>
      </c>
      <c r="B295" s="4" t="str">
        <f>"20230401023"</f>
        <v>20230401023</v>
      </c>
      <c r="C295" s="5">
        <v>95.01</v>
      </c>
      <c r="D295" s="5">
        <v>97.9</v>
      </c>
      <c r="E295" s="5">
        <v>97.03</v>
      </c>
    </row>
    <row r="296" spans="1:5">
      <c r="A296" s="4" t="str">
        <f t="shared" si="7"/>
        <v>202304</v>
      </c>
      <c r="B296" s="4" t="str">
        <f>"20230401024"</f>
        <v>20230401024</v>
      </c>
      <c r="C296" s="5">
        <v>98.52</v>
      </c>
      <c r="D296" s="5">
        <v>87.4</v>
      </c>
      <c r="E296" s="5">
        <v>90.74</v>
      </c>
    </row>
    <row r="297" spans="1:5">
      <c r="A297" s="4" t="str">
        <f t="shared" si="7"/>
        <v>202304</v>
      </c>
      <c r="B297" s="4" t="str">
        <f>"20230401025"</f>
        <v>20230401025</v>
      </c>
      <c r="C297" s="5">
        <v>0</v>
      </c>
      <c r="D297" s="5">
        <v>0</v>
      </c>
      <c r="E297" s="5">
        <v>0</v>
      </c>
    </row>
    <row r="298" spans="1:5">
      <c r="A298" s="4" t="str">
        <f t="shared" si="7"/>
        <v>202304</v>
      </c>
      <c r="B298" s="4" t="str">
        <f>"20230401026"</f>
        <v>20230401026</v>
      </c>
      <c r="C298" s="5">
        <v>0</v>
      </c>
      <c r="D298" s="5">
        <v>0</v>
      </c>
      <c r="E298" s="5">
        <v>0</v>
      </c>
    </row>
    <row r="299" spans="1:5">
      <c r="A299" s="4" t="str">
        <f t="shared" si="7"/>
        <v>202304</v>
      </c>
      <c r="B299" s="4" t="str">
        <f>"20230401027"</f>
        <v>20230401027</v>
      </c>
      <c r="C299" s="5">
        <v>87.79</v>
      </c>
      <c r="D299" s="5">
        <v>100.8</v>
      </c>
      <c r="E299" s="5">
        <v>96.9</v>
      </c>
    </row>
    <row r="300" spans="1:5">
      <c r="A300" s="4" t="str">
        <f t="shared" si="7"/>
        <v>202304</v>
      </c>
      <c r="B300" s="4" t="str">
        <f>"20230401028"</f>
        <v>20230401028</v>
      </c>
      <c r="C300" s="5">
        <v>97.76</v>
      </c>
      <c r="D300" s="5">
        <v>102.1</v>
      </c>
      <c r="E300" s="5">
        <v>100.8</v>
      </c>
    </row>
    <row r="301" spans="1:5">
      <c r="A301" s="4" t="str">
        <f t="shared" si="7"/>
        <v>202304</v>
      </c>
      <c r="B301" s="4" t="str">
        <f>"20230401029"</f>
        <v>20230401029</v>
      </c>
      <c r="C301" s="5">
        <v>97.13</v>
      </c>
      <c r="D301" s="5">
        <v>82.9</v>
      </c>
      <c r="E301" s="5">
        <v>87.17</v>
      </c>
    </row>
    <row r="302" spans="1:5">
      <c r="A302" s="4" t="str">
        <f t="shared" si="7"/>
        <v>202304</v>
      </c>
      <c r="B302" s="4" t="str">
        <f>"20230401030"</f>
        <v>20230401030</v>
      </c>
      <c r="C302" s="5">
        <v>96.66</v>
      </c>
      <c r="D302" s="5">
        <v>92.2</v>
      </c>
      <c r="E302" s="5">
        <v>93.54</v>
      </c>
    </row>
    <row r="303" spans="1:5">
      <c r="A303" s="4" t="str">
        <f t="shared" si="7"/>
        <v>202304</v>
      </c>
      <c r="B303" s="4" t="str">
        <f>"20230401101"</f>
        <v>20230401101</v>
      </c>
      <c r="C303" s="5">
        <v>74.09</v>
      </c>
      <c r="D303" s="5">
        <v>91.3</v>
      </c>
      <c r="E303" s="5">
        <v>86.14</v>
      </c>
    </row>
    <row r="304" spans="1:5">
      <c r="A304" s="4" t="str">
        <f t="shared" si="7"/>
        <v>202304</v>
      </c>
      <c r="B304" s="4" t="str">
        <f>"20230401102"</f>
        <v>20230401102</v>
      </c>
      <c r="C304" s="5">
        <v>88.62</v>
      </c>
      <c r="D304" s="5">
        <v>91.2</v>
      </c>
      <c r="E304" s="5">
        <v>90.43</v>
      </c>
    </row>
    <row r="305" spans="1:5">
      <c r="A305" s="4" t="str">
        <f t="shared" si="7"/>
        <v>202304</v>
      </c>
      <c r="B305" s="4" t="str">
        <f>"20230401103"</f>
        <v>20230401103</v>
      </c>
      <c r="C305" s="5">
        <v>93.36</v>
      </c>
      <c r="D305" s="5">
        <v>91.5</v>
      </c>
      <c r="E305" s="5">
        <v>92.06</v>
      </c>
    </row>
    <row r="306" spans="1:5">
      <c r="A306" s="4" t="str">
        <f t="shared" si="7"/>
        <v>202304</v>
      </c>
      <c r="B306" s="4" t="str">
        <f>"20230401104"</f>
        <v>20230401104</v>
      </c>
      <c r="C306" s="5">
        <v>91.09</v>
      </c>
      <c r="D306" s="5">
        <v>97.6</v>
      </c>
      <c r="E306" s="5">
        <v>95.65</v>
      </c>
    </row>
    <row r="307" spans="1:5">
      <c r="A307" s="4" t="str">
        <f t="shared" ref="A307:A370" si="8">"202304"</f>
        <v>202304</v>
      </c>
      <c r="B307" s="4" t="str">
        <f>"20230401105"</f>
        <v>20230401105</v>
      </c>
      <c r="C307" s="5">
        <v>97.3</v>
      </c>
      <c r="D307" s="5">
        <v>103.4</v>
      </c>
      <c r="E307" s="5">
        <v>101.57</v>
      </c>
    </row>
    <row r="308" spans="1:5">
      <c r="A308" s="4" t="str">
        <f t="shared" si="8"/>
        <v>202304</v>
      </c>
      <c r="B308" s="4" t="str">
        <f>"20230401106"</f>
        <v>20230401106</v>
      </c>
      <c r="C308" s="5">
        <v>105.05</v>
      </c>
      <c r="D308" s="5">
        <v>101.1</v>
      </c>
      <c r="E308" s="5">
        <v>102.29</v>
      </c>
    </row>
    <row r="309" spans="1:5">
      <c r="A309" s="4" t="str">
        <f t="shared" si="8"/>
        <v>202304</v>
      </c>
      <c r="B309" s="4" t="str">
        <f>"20230401107"</f>
        <v>20230401107</v>
      </c>
      <c r="C309" s="5">
        <v>80.06</v>
      </c>
      <c r="D309" s="5">
        <v>92.7</v>
      </c>
      <c r="E309" s="5">
        <v>88.91</v>
      </c>
    </row>
    <row r="310" spans="1:5">
      <c r="A310" s="4" t="str">
        <f t="shared" si="8"/>
        <v>202304</v>
      </c>
      <c r="B310" s="4" t="str">
        <f>"20230401108"</f>
        <v>20230401108</v>
      </c>
      <c r="C310" s="5">
        <v>0</v>
      </c>
      <c r="D310" s="5">
        <v>0</v>
      </c>
      <c r="E310" s="5">
        <v>0</v>
      </c>
    </row>
    <row r="311" spans="1:5">
      <c r="A311" s="4" t="str">
        <f t="shared" si="8"/>
        <v>202304</v>
      </c>
      <c r="B311" s="4" t="str">
        <f>"20230401109"</f>
        <v>20230401109</v>
      </c>
      <c r="C311" s="5">
        <v>0</v>
      </c>
      <c r="D311" s="5">
        <v>0</v>
      </c>
      <c r="E311" s="5">
        <v>0</v>
      </c>
    </row>
    <row r="312" spans="1:5">
      <c r="A312" s="4" t="str">
        <f t="shared" si="8"/>
        <v>202304</v>
      </c>
      <c r="B312" s="4" t="str">
        <f>"20230401110"</f>
        <v>20230401110</v>
      </c>
      <c r="C312" s="5">
        <v>94.81</v>
      </c>
      <c r="D312" s="5">
        <v>106</v>
      </c>
      <c r="E312" s="5">
        <v>102.64</v>
      </c>
    </row>
    <row r="313" spans="1:5">
      <c r="A313" s="4" t="str">
        <f t="shared" si="8"/>
        <v>202304</v>
      </c>
      <c r="B313" s="4" t="str">
        <f>"20230401111"</f>
        <v>20230401111</v>
      </c>
      <c r="C313" s="5">
        <v>83.77</v>
      </c>
      <c r="D313" s="5">
        <v>94</v>
      </c>
      <c r="E313" s="5">
        <v>90.93</v>
      </c>
    </row>
    <row r="314" spans="1:5">
      <c r="A314" s="4" t="str">
        <f t="shared" si="8"/>
        <v>202304</v>
      </c>
      <c r="B314" s="4" t="str">
        <f>"20230401112"</f>
        <v>20230401112</v>
      </c>
      <c r="C314" s="5">
        <v>106.94</v>
      </c>
      <c r="D314" s="5">
        <v>98</v>
      </c>
      <c r="E314" s="5">
        <v>100.68</v>
      </c>
    </row>
    <row r="315" spans="1:5">
      <c r="A315" s="4" t="str">
        <f t="shared" si="8"/>
        <v>202304</v>
      </c>
      <c r="B315" s="4" t="str">
        <f>"20230401113"</f>
        <v>20230401113</v>
      </c>
      <c r="C315" s="5">
        <v>102.66</v>
      </c>
      <c r="D315" s="5">
        <v>103.3</v>
      </c>
      <c r="E315" s="5">
        <v>103.11</v>
      </c>
    </row>
    <row r="316" spans="1:5">
      <c r="A316" s="4" t="str">
        <f t="shared" si="8"/>
        <v>202304</v>
      </c>
      <c r="B316" s="4" t="str">
        <f>"20230401114"</f>
        <v>20230401114</v>
      </c>
      <c r="C316" s="5">
        <v>0</v>
      </c>
      <c r="D316" s="5">
        <v>0</v>
      </c>
      <c r="E316" s="5">
        <v>0</v>
      </c>
    </row>
    <row r="317" spans="1:5">
      <c r="A317" s="4" t="str">
        <f t="shared" si="8"/>
        <v>202304</v>
      </c>
      <c r="B317" s="4" t="str">
        <f>"20230401115"</f>
        <v>20230401115</v>
      </c>
      <c r="C317" s="5">
        <v>98.89</v>
      </c>
      <c r="D317" s="5">
        <v>101.6</v>
      </c>
      <c r="E317" s="5">
        <v>100.79</v>
      </c>
    </row>
    <row r="318" spans="1:5">
      <c r="A318" s="4" t="str">
        <f t="shared" si="8"/>
        <v>202304</v>
      </c>
      <c r="B318" s="4" t="str">
        <f>"20230401116"</f>
        <v>20230401116</v>
      </c>
      <c r="C318" s="5">
        <v>67.32</v>
      </c>
      <c r="D318" s="5">
        <v>87.5</v>
      </c>
      <c r="E318" s="5">
        <v>81.45</v>
      </c>
    </row>
    <row r="319" spans="1:5">
      <c r="A319" s="4" t="str">
        <f t="shared" si="8"/>
        <v>202304</v>
      </c>
      <c r="B319" s="4" t="str">
        <f>"20230401117"</f>
        <v>20230401117</v>
      </c>
      <c r="C319" s="5">
        <v>101.63</v>
      </c>
      <c r="D319" s="5">
        <v>97.4</v>
      </c>
      <c r="E319" s="5">
        <v>98.67</v>
      </c>
    </row>
    <row r="320" spans="1:5">
      <c r="A320" s="4" t="str">
        <f t="shared" si="8"/>
        <v>202304</v>
      </c>
      <c r="B320" s="4" t="str">
        <f>"20230401118"</f>
        <v>20230401118</v>
      </c>
      <c r="C320" s="5">
        <v>0</v>
      </c>
      <c r="D320" s="5">
        <v>0</v>
      </c>
      <c r="E320" s="5">
        <v>0</v>
      </c>
    </row>
    <row r="321" spans="1:5">
      <c r="A321" s="4" t="str">
        <f t="shared" si="8"/>
        <v>202304</v>
      </c>
      <c r="B321" s="4" t="str">
        <f>"20230401119"</f>
        <v>20230401119</v>
      </c>
      <c r="C321" s="5">
        <v>84.44</v>
      </c>
      <c r="D321" s="5">
        <v>94.3</v>
      </c>
      <c r="E321" s="5">
        <v>91.34</v>
      </c>
    </row>
    <row r="322" spans="1:5">
      <c r="A322" s="4" t="str">
        <f t="shared" si="8"/>
        <v>202304</v>
      </c>
      <c r="B322" s="4" t="str">
        <f>"20230401120"</f>
        <v>20230401120</v>
      </c>
      <c r="C322" s="5">
        <v>83.36</v>
      </c>
      <c r="D322" s="5">
        <v>105.6</v>
      </c>
      <c r="E322" s="5">
        <v>98.93</v>
      </c>
    </row>
    <row r="323" spans="1:5">
      <c r="A323" s="4" t="str">
        <f t="shared" si="8"/>
        <v>202304</v>
      </c>
      <c r="B323" s="4" t="str">
        <f>"20230401121"</f>
        <v>20230401121</v>
      </c>
      <c r="C323" s="5">
        <v>106.04</v>
      </c>
      <c r="D323" s="5">
        <v>101.9</v>
      </c>
      <c r="E323" s="5">
        <v>103.14</v>
      </c>
    </row>
    <row r="324" spans="1:5">
      <c r="A324" s="4" t="str">
        <f t="shared" si="8"/>
        <v>202304</v>
      </c>
      <c r="B324" s="4" t="str">
        <f>"20230401122"</f>
        <v>20230401122</v>
      </c>
      <c r="C324" s="5">
        <v>98.18</v>
      </c>
      <c r="D324" s="5">
        <v>97.3</v>
      </c>
      <c r="E324" s="5">
        <v>97.56</v>
      </c>
    </row>
    <row r="325" spans="1:5">
      <c r="A325" s="4" t="str">
        <f t="shared" si="8"/>
        <v>202304</v>
      </c>
      <c r="B325" s="4" t="str">
        <f>"20230401123"</f>
        <v>20230401123</v>
      </c>
      <c r="C325" s="5">
        <v>88.48</v>
      </c>
      <c r="D325" s="5">
        <v>96.3</v>
      </c>
      <c r="E325" s="5">
        <v>93.95</v>
      </c>
    </row>
    <row r="326" spans="1:5">
      <c r="A326" s="4" t="str">
        <f t="shared" si="8"/>
        <v>202304</v>
      </c>
      <c r="B326" s="4" t="str">
        <f>"20230401124"</f>
        <v>20230401124</v>
      </c>
      <c r="C326" s="5">
        <v>93.28</v>
      </c>
      <c r="D326" s="5">
        <v>103.1</v>
      </c>
      <c r="E326" s="5">
        <v>100.15</v>
      </c>
    </row>
    <row r="327" spans="1:5">
      <c r="A327" s="4" t="str">
        <f t="shared" si="8"/>
        <v>202304</v>
      </c>
      <c r="B327" s="4" t="str">
        <f>"20230401125"</f>
        <v>20230401125</v>
      </c>
      <c r="C327" s="5">
        <v>88.11</v>
      </c>
      <c r="D327" s="5">
        <v>96.6</v>
      </c>
      <c r="E327" s="5">
        <v>94.05</v>
      </c>
    </row>
    <row r="328" spans="1:5">
      <c r="A328" s="4" t="str">
        <f t="shared" si="8"/>
        <v>202304</v>
      </c>
      <c r="B328" s="4" t="str">
        <f>"20230401126"</f>
        <v>20230401126</v>
      </c>
      <c r="C328" s="5">
        <v>93.9</v>
      </c>
      <c r="D328" s="5">
        <v>91.3</v>
      </c>
      <c r="E328" s="5">
        <v>92.08</v>
      </c>
    </row>
    <row r="329" spans="1:5">
      <c r="A329" s="4" t="str">
        <f t="shared" si="8"/>
        <v>202304</v>
      </c>
      <c r="B329" s="4" t="str">
        <f>"20230401127"</f>
        <v>20230401127</v>
      </c>
      <c r="C329" s="5">
        <v>100.81</v>
      </c>
      <c r="D329" s="5">
        <v>111.5</v>
      </c>
      <c r="E329" s="5">
        <v>108.29</v>
      </c>
    </row>
    <row r="330" spans="1:5">
      <c r="A330" s="4" t="str">
        <f t="shared" si="8"/>
        <v>202304</v>
      </c>
      <c r="B330" s="4" t="str">
        <f>"20230401128"</f>
        <v>20230401128</v>
      </c>
      <c r="C330" s="5">
        <v>100.71</v>
      </c>
      <c r="D330" s="5">
        <v>97.2</v>
      </c>
      <c r="E330" s="5">
        <v>98.25</v>
      </c>
    </row>
    <row r="331" spans="1:5">
      <c r="A331" s="4" t="str">
        <f t="shared" si="8"/>
        <v>202304</v>
      </c>
      <c r="B331" s="4" t="str">
        <f>"20230401129"</f>
        <v>20230401129</v>
      </c>
      <c r="C331" s="5">
        <v>90.14</v>
      </c>
      <c r="D331" s="5">
        <v>98.6</v>
      </c>
      <c r="E331" s="5">
        <v>96.06</v>
      </c>
    </row>
    <row r="332" spans="1:5">
      <c r="A332" s="4" t="str">
        <f t="shared" si="8"/>
        <v>202304</v>
      </c>
      <c r="B332" s="4" t="str">
        <f>"20230401130"</f>
        <v>20230401130</v>
      </c>
      <c r="C332" s="5">
        <v>0</v>
      </c>
      <c r="D332" s="5">
        <v>0</v>
      </c>
      <c r="E332" s="5">
        <v>0</v>
      </c>
    </row>
    <row r="333" spans="1:5">
      <c r="A333" s="4" t="str">
        <f t="shared" si="8"/>
        <v>202304</v>
      </c>
      <c r="B333" s="4" t="str">
        <f>"20230401201"</f>
        <v>20230401201</v>
      </c>
      <c r="C333" s="5">
        <v>91.7</v>
      </c>
      <c r="D333" s="5">
        <v>94.1</v>
      </c>
      <c r="E333" s="5">
        <v>93.38</v>
      </c>
    </row>
    <row r="334" spans="1:5">
      <c r="A334" s="4" t="str">
        <f t="shared" si="8"/>
        <v>202304</v>
      </c>
      <c r="B334" s="4" t="str">
        <f>"20230401202"</f>
        <v>20230401202</v>
      </c>
      <c r="C334" s="5">
        <v>98.15</v>
      </c>
      <c r="D334" s="5">
        <v>99.9</v>
      </c>
      <c r="E334" s="5">
        <v>99.38</v>
      </c>
    </row>
    <row r="335" spans="1:5">
      <c r="A335" s="4" t="str">
        <f t="shared" si="8"/>
        <v>202304</v>
      </c>
      <c r="B335" s="4" t="str">
        <f>"20230401203"</f>
        <v>20230401203</v>
      </c>
      <c r="C335" s="5">
        <v>56.24</v>
      </c>
      <c r="D335" s="5">
        <v>41.4</v>
      </c>
      <c r="E335" s="5">
        <v>45.85</v>
      </c>
    </row>
    <row r="336" spans="1:5">
      <c r="A336" s="4" t="str">
        <f t="shared" si="8"/>
        <v>202304</v>
      </c>
      <c r="B336" s="4" t="str">
        <f>"20230401204"</f>
        <v>20230401204</v>
      </c>
      <c r="C336" s="5">
        <v>86.82</v>
      </c>
      <c r="D336" s="5">
        <v>96.4</v>
      </c>
      <c r="E336" s="5">
        <v>93.53</v>
      </c>
    </row>
    <row r="337" spans="1:5">
      <c r="A337" s="4" t="str">
        <f t="shared" si="8"/>
        <v>202304</v>
      </c>
      <c r="B337" s="4" t="str">
        <f>"20230401205"</f>
        <v>20230401205</v>
      </c>
      <c r="C337" s="5">
        <v>106.9</v>
      </c>
      <c r="D337" s="5">
        <v>92.4</v>
      </c>
      <c r="E337" s="5">
        <v>96.75</v>
      </c>
    </row>
    <row r="338" spans="1:5">
      <c r="A338" s="4" t="str">
        <f t="shared" si="8"/>
        <v>202304</v>
      </c>
      <c r="B338" s="4" t="str">
        <f>"20230401206"</f>
        <v>20230401206</v>
      </c>
      <c r="C338" s="5">
        <v>0</v>
      </c>
      <c r="D338" s="5">
        <v>0</v>
      </c>
      <c r="E338" s="5">
        <v>0</v>
      </c>
    </row>
    <row r="339" spans="1:5">
      <c r="A339" s="4" t="str">
        <f t="shared" si="8"/>
        <v>202304</v>
      </c>
      <c r="B339" s="4" t="str">
        <f>"20230401207"</f>
        <v>20230401207</v>
      </c>
      <c r="C339" s="5">
        <v>77.19</v>
      </c>
      <c r="D339" s="5">
        <v>95.8</v>
      </c>
      <c r="E339" s="5">
        <v>90.22</v>
      </c>
    </row>
    <row r="340" spans="1:5">
      <c r="A340" s="4" t="str">
        <f t="shared" si="8"/>
        <v>202304</v>
      </c>
      <c r="B340" s="4" t="str">
        <f>"20230401208"</f>
        <v>20230401208</v>
      </c>
      <c r="C340" s="5">
        <v>92.6</v>
      </c>
      <c r="D340" s="5">
        <v>100.5</v>
      </c>
      <c r="E340" s="5">
        <v>98.13</v>
      </c>
    </row>
    <row r="341" spans="1:5">
      <c r="A341" s="4" t="str">
        <f t="shared" si="8"/>
        <v>202304</v>
      </c>
      <c r="B341" s="4" t="str">
        <f>"20230401209"</f>
        <v>20230401209</v>
      </c>
      <c r="C341" s="5">
        <v>96.81</v>
      </c>
      <c r="D341" s="5">
        <v>110.6</v>
      </c>
      <c r="E341" s="5">
        <v>106.46</v>
      </c>
    </row>
    <row r="342" spans="1:5">
      <c r="A342" s="4" t="str">
        <f t="shared" si="8"/>
        <v>202304</v>
      </c>
      <c r="B342" s="4" t="str">
        <f>"20230401210"</f>
        <v>20230401210</v>
      </c>
      <c r="C342" s="5">
        <v>70.41</v>
      </c>
      <c r="D342" s="5">
        <v>78.3</v>
      </c>
      <c r="E342" s="5">
        <v>75.93</v>
      </c>
    </row>
    <row r="343" spans="1:5">
      <c r="A343" s="4" t="str">
        <f t="shared" si="8"/>
        <v>202304</v>
      </c>
      <c r="B343" s="4" t="str">
        <f>"20230401211"</f>
        <v>20230401211</v>
      </c>
      <c r="C343" s="5">
        <v>88.94</v>
      </c>
      <c r="D343" s="5">
        <v>104.3</v>
      </c>
      <c r="E343" s="5">
        <v>99.69</v>
      </c>
    </row>
    <row r="344" spans="1:5">
      <c r="A344" s="4" t="str">
        <f t="shared" si="8"/>
        <v>202304</v>
      </c>
      <c r="B344" s="4" t="str">
        <f>"20230401212"</f>
        <v>20230401212</v>
      </c>
      <c r="C344" s="5">
        <v>0</v>
      </c>
      <c r="D344" s="5">
        <v>0</v>
      </c>
      <c r="E344" s="5">
        <v>0</v>
      </c>
    </row>
    <row r="345" spans="1:5">
      <c r="A345" s="4" t="str">
        <f t="shared" si="8"/>
        <v>202304</v>
      </c>
      <c r="B345" s="4" t="str">
        <f>"20230401213"</f>
        <v>20230401213</v>
      </c>
      <c r="C345" s="5">
        <v>97.23</v>
      </c>
      <c r="D345" s="5">
        <v>94.5</v>
      </c>
      <c r="E345" s="5">
        <v>95.32</v>
      </c>
    </row>
    <row r="346" spans="1:5">
      <c r="A346" s="4" t="str">
        <f t="shared" si="8"/>
        <v>202304</v>
      </c>
      <c r="B346" s="4" t="str">
        <f>"20230401214"</f>
        <v>20230401214</v>
      </c>
      <c r="C346" s="5">
        <v>0</v>
      </c>
      <c r="D346" s="5">
        <v>0</v>
      </c>
      <c r="E346" s="5">
        <v>0</v>
      </c>
    </row>
    <row r="347" spans="1:5">
      <c r="A347" s="4" t="str">
        <f t="shared" si="8"/>
        <v>202304</v>
      </c>
      <c r="B347" s="4" t="str">
        <f>"20230401215"</f>
        <v>20230401215</v>
      </c>
      <c r="C347" s="5">
        <v>105.84</v>
      </c>
      <c r="D347" s="5">
        <v>103.5</v>
      </c>
      <c r="E347" s="5">
        <v>104.2</v>
      </c>
    </row>
    <row r="348" spans="1:5">
      <c r="A348" s="4" t="str">
        <f t="shared" si="8"/>
        <v>202304</v>
      </c>
      <c r="B348" s="4" t="str">
        <f>"20230401216"</f>
        <v>20230401216</v>
      </c>
      <c r="C348" s="5">
        <v>104.25</v>
      </c>
      <c r="D348" s="5">
        <v>90.2</v>
      </c>
      <c r="E348" s="5">
        <v>94.42</v>
      </c>
    </row>
    <row r="349" spans="1:5">
      <c r="A349" s="4" t="str">
        <f t="shared" si="8"/>
        <v>202304</v>
      </c>
      <c r="B349" s="4" t="str">
        <f>"20230401217"</f>
        <v>20230401217</v>
      </c>
      <c r="C349" s="5">
        <v>77.47</v>
      </c>
      <c r="D349" s="5">
        <v>72.7</v>
      </c>
      <c r="E349" s="5">
        <v>74.13</v>
      </c>
    </row>
    <row r="350" spans="1:5">
      <c r="A350" s="4" t="str">
        <f t="shared" si="8"/>
        <v>202304</v>
      </c>
      <c r="B350" s="4" t="str">
        <f>"20230401218"</f>
        <v>20230401218</v>
      </c>
      <c r="C350" s="5">
        <v>84.97</v>
      </c>
      <c r="D350" s="5">
        <v>94.4</v>
      </c>
      <c r="E350" s="5">
        <v>91.57</v>
      </c>
    </row>
    <row r="351" spans="1:5">
      <c r="A351" s="4" t="str">
        <f t="shared" si="8"/>
        <v>202304</v>
      </c>
      <c r="B351" s="4" t="str">
        <f>"20230401219"</f>
        <v>20230401219</v>
      </c>
      <c r="C351" s="5">
        <v>108.36</v>
      </c>
      <c r="D351" s="5">
        <v>97.6</v>
      </c>
      <c r="E351" s="5">
        <v>100.83</v>
      </c>
    </row>
    <row r="352" spans="1:5">
      <c r="A352" s="4" t="str">
        <f t="shared" si="8"/>
        <v>202304</v>
      </c>
      <c r="B352" s="4" t="str">
        <f>"20230401220"</f>
        <v>20230401220</v>
      </c>
      <c r="C352" s="5">
        <v>97.2</v>
      </c>
      <c r="D352" s="5">
        <v>101.3</v>
      </c>
      <c r="E352" s="5">
        <v>100.07</v>
      </c>
    </row>
    <row r="353" spans="1:5">
      <c r="A353" s="4" t="str">
        <f t="shared" si="8"/>
        <v>202304</v>
      </c>
      <c r="B353" s="4" t="str">
        <f>"20230401221"</f>
        <v>20230401221</v>
      </c>
      <c r="C353" s="5">
        <v>86.25</v>
      </c>
      <c r="D353" s="5">
        <v>100.7</v>
      </c>
      <c r="E353" s="5">
        <v>96.37</v>
      </c>
    </row>
    <row r="354" spans="1:5">
      <c r="A354" s="4" t="str">
        <f t="shared" si="8"/>
        <v>202304</v>
      </c>
      <c r="B354" s="4" t="str">
        <f>"20230401222"</f>
        <v>20230401222</v>
      </c>
      <c r="C354" s="5">
        <v>88.01</v>
      </c>
      <c r="D354" s="5">
        <v>87.7</v>
      </c>
      <c r="E354" s="5">
        <v>87.79</v>
      </c>
    </row>
    <row r="355" spans="1:5">
      <c r="A355" s="4" t="str">
        <f t="shared" si="8"/>
        <v>202304</v>
      </c>
      <c r="B355" s="4" t="str">
        <f>"20230401223"</f>
        <v>20230401223</v>
      </c>
      <c r="C355" s="5">
        <v>0</v>
      </c>
      <c r="D355" s="5">
        <v>0</v>
      </c>
      <c r="E355" s="5">
        <v>0</v>
      </c>
    </row>
    <row r="356" spans="1:5">
      <c r="A356" s="4" t="str">
        <f t="shared" si="8"/>
        <v>202304</v>
      </c>
      <c r="B356" s="4" t="str">
        <f>"20230401224"</f>
        <v>20230401224</v>
      </c>
      <c r="C356" s="5">
        <v>0</v>
      </c>
      <c r="D356" s="5">
        <v>0</v>
      </c>
      <c r="E356" s="5">
        <v>0</v>
      </c>
    </row>
    <row r="357" spans="1:5">
      <c r="A357" s="4" t="str">
        <f t="shared" si="8"/>
        <v>202304</v>
      </c>
      <c r="B357" s="4" t="str">
        <f>"20230401225"</f>
        <v>20230401225</v>
      </c>
      <c r="C357" s="5">
        <v>0</v>
      </c>
      <c r="D357" s="5">
        <v>0</v>
      </c>
      <c r="E357" s="5">
        <v>0</v>
      </c>
    </row>
    <row r="358" spans="1:5">
      <c r="A358" s="4" t="str">
        <f t="shared" si="8"/>
        <v>202304</v>
      </c>
      <c r="B358" s="4" t="str">
        <f>"20230401226"</f>
        <v>20230401226</v>
      </c>
      <c r="C358" s="5">
        <v>99.91</v>
      </c>
      <c r="D358" s="5">
        <v>94.7</v>
      </c>
      <c r="E358" s="5">
        <v>96.26</v>
      </c>
    </row>
    <row r="359" spans="1:5">
      <c r="A359" s="4" t="str">
        <f t="shared" si="8"/>
        <v>202304</v>
      </c>
      <c r="B359" s="4" t="str">
        <f>"20230401227"</f>
        <v>20230401227</v>
      </c>
      <c r="C359" s="5">
        <v>78.94</v>
      </c>
      <c r="D359" s="5">
        <v>88.8</v>
      </c>
      <c r="E359" s="5">
        <v>85.84</v>
      </c>
    </row>
    <row r="360" spans="1:5">
      <c r="A360" s="4" t="str">
        <f t="shared" si="8"/>
        <v>202304</v>
      </c>
      <c r="B360" s="4" t="str">
        <f>"20230401228"</f>
        <v>20230401228</v>
      </c>
      <c r="C360" s="5">
        <v>90.64</v>
      </c>
      <c r="D360" s="5">
        <v>93.5</v>
      </c>
      <c r="E360" s="5">
        <v>92.64</v>
      </c>
    </row>
    <row r="361" spans="1:5">
      <c r="A361" s="4" t="str">
        <f t="shared" si="8"/>
        <v>202304</v>
      </c>
      <c r="B361" s="4" t="str">
        <f>"20230401229"</f>
        <v>20230401229</v>
      </c>
      <c r="C361" s="5">
        <v>96.52</v>
      </c>
      <c r="D361" s="5">
        <v>95</v>
      </c>
      <c r="E361" s="5">
        <v>95.46</v>
      </c>
    </row>
    <row r="362" spans="1:5">
      <c r="A362" s="4" t="str">
        <f t="shared" si="8"/>
        <v>202304</v>
      </c>
      <c r="B362" s="4" t="str">
        <f>"20230401230"</f>
        <v>20230401230</v>
      </c>
      <c r="C362" s="5">
        <v>85.73</v>
      </c>
      <c r="D362" s="5">
        <v>101.5</v>
      </c>
      <c r="E362" s="5">
        <v>96.77</v>
      </c>
    </row>
    <row r="363" spans="1:5">
      <c r="A363" s="4" t="str">
        <f t="shared" si="8"/>
        <v>202304</v>
      </c>
      <c r="B363" s="4" t="str">
        <f>"20230401301"</f>
        <v>20230401301</v>
      </c>
      <c r="C363" s="5">
        <v>0</v>
      </c>
      <c r="D363" s="5">
        <v>0</v>
      </c>
      <c r="E363" s="5">
        <v>0</v>
      </c>
    </row>
    <row r="364" spans="1:5">
      <c r="A364" s="4" t="str">
        <f t="shared" si="8"/>
        <v>202304</v>
      </c>
      <c r="B364" s="4" t="str">
        <f>"20230401302"</f>
        <v>20230401302</v>
      </c>
      <c r="C364" s="5">
        <v>0</v>
      </c>
      <c r="D364" s="5">
        <v>0</v>
      </c>
      <c r="E364" s="5">
        <v>0</v>
      </c>
    </row>
    <row r="365" spans="1:5">
      <c r="A365" s="4" t="str">
        <f t="shared" si="8"/>
        <v>202304</v>
      </c>
      <c r="B365" s="4" t="str">
        <f>"20230401303"</f>
        <v>20230401303</v>
      </c>
      <c r="C365" s="5">
        <v>85.96</v>
      </c>
      <c r="D365" s="5">
        <v>92.1</v>
      </c>
      <c r="E365" s="5">
        <v>90.26</v>
      </c>
    </row>
    <row r="366" spans="1:5">
      <c r="A366" s="4" t="str">
        <f t="shared" si="8"/>
        <v>202304</v>
      </c>
      <c r="B366" s="4" t="str">
        <f>"20230401304"</f>
        <v>20230401304</v>
      </c>
      <c r="C366" s="5">
        <v>104.31</v>
      </c>
      <c r="D366" s="5">
        <v>105.9</v>
      </c>
      <c r="E366" s="5">
        <v>105.42</v>
      </c>
    </row>
    <row r="367" spans="1:5">
      <c r="A367" s="4" t="str">
        <f t="shared" si="8"/>
        <v>202304</v>
      </c>
      <c r="B367" s="4" t="str">
        <f>"20230401305"</f>
        <v>20230401305</v>
      </c>
      <c r="C367" s="5">
        <v>0</v>
      </c>
      <c r="D367" s="5">
        <v>0</v>
      </c>
      <c r="E367" s="5">
        <v>0</v>
      </c>
    </row>
    <row r="368" spans="1:5">
      <c r="A368" s="4" t="str">
        <f t="shared" si="8"/>
        <v>202304</v>
      </c>
      <c r="B368" s="4" t="str">
        <f>"20230401306"</f>
        <v>20230401306</v>
      </c>
      <c r="C368" s="5">
        <v>84.4</v>
      </c>
      <c r="D368" s="5">
        <v>84.7</v>
      </c>
      <c r="E368" s="5">
        <v>84.61</v>
      </c>
    </row>
    <row r="369" spans="1:5">
      <c r="A369" s="4" t="str">
        <f t="shared" si="8"/>
        <v>202304</v>
      </c>
      <c r="B369" s="4" t="str">
        <f>"20230401307"</f>
        <v>20230401307</v>
      </c>
      <c r="C369" s="5">
        <v>100.91</v>
      </c>
      <c r="D369" s="5">
        <v>98.1</v>
      </c>
      <c r="E369" s="5">
        <v>98.94</v>
      </c>
    </row>
    <row r="370" spans="1:5">
      <c r="A370" s="4" t="str">
        <f t="shared" si="8"/>
        <v>202304</v>
      </c>
      <c r="B370" s="4" t="str">
        <f>"20230401308"</f>
        <v>20230401308</v>
      </c>
      <c r="C370" s="5">
        <v>103.29</v>
      </c>
      <c r="D370" s="5">
        <v>97</v>
      </c>
      <c r="E370" s="5">
        <v>98.89</v>
      </c>
    </row>
    <row r="371" spans="1:5">
      <c r="A371" s="4" t="str">
        <f t="shared" ref="A371:A418" si="9">"202304"</f>
        <v>202304</v>
      </c>
      <c r="B371" s="4" t="str">
        <f>"20230401309"</f>
        <v>20230401309</v>
      </c>
      <c r="C371" s="5">
        <v>94.56</v>
      </c>
      <c r="D371" s="5">
        <v>93.8</v>
      </c>
      <c r="E371" s="5">
        <v>94.03</v>
      </c>
    </row>
    <row r="372" spans="1:5">
      <c r="A372" s="4" t="str">
        <f t="shared" si="9"/>
        <v>202304</v>
      </c>
      <c r="B372" s="4" t="str">
        <f>"20230401310"</f>
        <v>20230401310</v>
      </c>
      <c r="C372" s="5">
        <v>0</v>
      </c>
      <c r="D372" s="5">
        <v>0</v>
      </c>
      <c r="E372" s="5">
        <v>0</v>
      </c>
    </row>
    <row r="373" spans="1:5">
      <c r="A373" s="4" t="str">
        <f t="shared" si="9"/>
        <v>202304</v>
      </c>
      <c r="B373" s="4" t="str">
        <f>"20230401311"</f>
        <v>20230401311</v>
      </c>
      <c r="C373" s="5">
        <v>91.98</v>
      </c>
      <c r="D373" s="5">
        <v>92.7</v>
      </c>
      <c r="E373" s="5">
        <v>92.48</v>
      </c>
    </row>
    <row r="374" spans="1:5">
      <c r="A374" s="4" t="str">
        <f t="shared" si="9"/>
        <v>202304</v>
      </c>
      <c r="B374" s="4" t="str">
        <f>"20230401312"</f>
        <v>20230401312</v>
      </c>
      <c r="C374" s="5">
        <v>109.59</v>
      </c>
      <c r="D374" s="5">
        <v>91.4</v>
      </c>
      <c r="E374" s="5">
        <v>96.86</v>
      </c>
    </row>
    <row r="375" spans="1:5">
      <c r="A375" s="4" t="str">
        <f t="shared" si="9"/>
        <v>202304</v>
      </c>
      <c r="B375" s="4" t="str">
        <f>"20230401313"</f>
        <v>20230401313</v>
      </c>
      <c r="C375" s="5">
        <v>79.47</v>
      </c>
      <c r="D375" s="5">
        <v>93.4</v>
      </c>
      <c r="E375" s="5">
        <v>89.22</v>
      </c>
    </row>
    <row r="376" spans="1:5">
      <c r="A376" s="4" t="str">
        <f t="shared" si="9"/>
        <v>202304</v>
      </c>
      <c r="B376" s="4" t="str">
        <f>"20230401314"</f>
        <v>20230401314</v>
      </c>
      <c r="C376" s="5">
        <v>0</v>
      </c>
      <c r="D376" s="5">
        <v>0</v>
      </c>
      <c r="E376" s="5">
        <v>0</v>
      </c>
    </row>
    <row r="377" spans="1:5">
      <c r="A377" s="4" t="str">
        <f t="shared" si="9"/>
        <v>202304</v>
      </c>
      <c r="B377" s="4" t="str">
        <f>"20230401315"</f>
        <v>20230401315</v>
      </c>
      <c r="C377" s="5">
        <v>84.83</v>
      </c>
      <c r="D377" s="5">
        <v>93.1</v>
      </c>
      <c r="E377" s="5">
        <v>90.62</v>
      </c>
    </row>
    <row r="378" spans="1:5">
      <c r="A378" s="4" t="str">
        <f t="shared" si="9"/>
        <v>202304</v>
      </c>
      <c r="B378" s="4" t="str">
        <f>"20230401316"</f>
        <v>20230401316</v>
      </c>
      <c r="C378" s="5">
        <v>77.41</v>
      </c>
      <c r="D378" s="5">
        <v>83.8</v>
      </c>
      <c r="E378" s="5">
        <v>81.88</v>
      </c>
    </row>
    <row r="379" spans="1:5">
      <c r="A379" s="4" t="str">
        <f t="shared" si="9"/>
        <v>202304</v>
      </c>
      <c r="B379" s="4" t="str">
        <f>"20230401317"</f>
        <v>20230401317</v>
      </c>
      <c r="C379" s="5">
        <v>72.17</v>
      </c>
      <c r="D379" s="5">
        <v>100.2</v>
      </c>
      <c r="E379" s="5">
        <v>91.79</v>
      </c>
    </row>
    <row r="380" spans="1:5">
      <c r="A380" s="4" t="str">
        <f t="shared" si="9"/>
        <v>202304</v>
      </c>
      <c r="B380" s="4" t="str">
        <f>"20230401318"</f>
        <v>20230401318</v>
      </c>
      <c r="C380" s="5">
        <v>0</v>
      </c>
      <c r="D380" s="5">
        <v>0</v>
      </c>
      <c r="E380" s="5">
        <v>0</v>
      </c>
    </row>
    <row r="381" spans="1:5">
      <c r="A381" s="4" t="str">
        <f t="shared" si="9"/>
        <v>202304</v>
      </c>
      <c r="B381" s="4" t="str">
        <f>"20230401319"</f>
        <v>20230401319</v>
      </c>
      <c r="C381" s="5">
        <v>0</v>
      </c>
      <c r="D381" s="5">
        <v>0</v>
      </c>
      <c r="E381" s="5">
        <v>0</v>
      </c>
    </row>
    <row r="382" spans="1:5">
      <c r="A382" s="4" t="str">
        <f t="shared" si="9"/>
        <v>202304</v>
      </c>
      <c r="B382" s="4" t="str">
        <f>"20230401320"</f>
        <v>20230401320</v>
      </c>
      <c r="C382" s="5">
        <v>0</v>
      </c>
      <c r="D382" s="5">
        <v>0</v>
      </c>
      <c r="E382" s="5">
        <v>0</v>
      </c>
    </row>
    <row r="383" spans="1:5">
      <c r="A383" s="4" t="str">
        <f t="shared" si="9"/>
        <v>202304</v>
      </c>
      <c r="B383" s="4" t="str">
        <f>"20230401321"</f>
        <v>20230401321</v>
      </c>
      <c r="C383" s="5">
        <v>0</v>
      </c>
      <c r="D383" s="5">
        <v>0</v>
      </c>
      <c r="E383" s="5">
        <v>0</v>
      </c>
    </row>
    <row r="384" spans="1:5">
      <c r="A384" s="4" t="str">
        <f t="shared" si="9"/>
        <v>202304</v>
      </c>
      <c r="B384" s="4" t="str">
        <f>"20230401322"</f>
        <v>20230401322</v>
      </c>
      <c r="C384" s="5">
        <v>0</v>
      </c>
      <c r="D384" s="5">
        <v>0</v>
      </c>
      <c r="E384" s="5">
        <v>0</v>
      </c>
    </row>
    <row r="385" spans="1:5">
      <c r="A385" s="4" t="str">
        <f t="shared" si="9"/>
        <v>202304</v>
      </c>
      <c r="B385" s="4" t="str">
        <f>"20230401323"</f>
        <v>20230401323</v>
      </c>
      <c r="C385" s="5">
        <v>89.95</v>
      </c>
      <c r="D385" s="5">
        <v>88.6</v>
      </c>
      <c r="E385" s="5">
        <v>89.01</v>
      </c>
    </row>
    <row r="386" spans="1:5">
      <c r="A386" s="4" t="str">
        <f t="shared" si="9"/>
        <v>202304</v>
      </c>
      <c r="B386" s="4" t="str">
        <f>"20230401324"</f>
        <v>20230401324</v>
      </c>
      <c r="C386" s="5">
        <v>104.88</v>
      </c>
      <c r="D386" s="5">
        <v>98.9</v>
      </c>
      <c r="E386" s="5">
        <v>100.69</v>
      </c>
    </row>
    <row r="387" spans="1:5">
      <c r="A387" s="4" t="str">
        <f t="shared" si="9"/>
        <v>202304</v>
      </c>
      <c r="B387" s="4" t="str">
        <f>"20230401325"</f>
        <v>20230401325</v>
      </c>
      <c r="C387" s="5">
        <v>83.75</v>
      </c>
      <c r="D387" s="5">
        <v>93.7</v>
      </c>
      <c r="E387" s="5">
        <v>90.72</v>
      </c>
    </row>
    <row r="388" spans="1:5">
      <c r="A388" s="4" t="str">
        <f t="shared" si="9"/>
        <v>202304</v>
      </c>
      <c r="B388" s="4" t="str">
        <f>"20230401326"</f>
        <v>20230401326</v>
      </c>
      <c r="C388" s="5">
        <v>97.16</v>
      </c>
      <c r="D388" s="5">
        <v>98.7</v>
      </c>
      <c r="E388" s="5">
        <v>98.24</v>
      </c>
    </row>
    <row r="389" spans="1:5">
      <c r="A389" s="4" t="str">
        <f t="shared" si="9"/>
        <v>202304</v>
      </c>
      <c r="B389" s="4" t="str">
        <f>"20230401327"</f>
        <v>20230401327</v>
      </c>
      <c r="C389" s="5">
        <v>0</v>
      </c>
      <c r="D389" s="5">
        <v>0</v>
      </c>
      <c r="E389" s="5">
        <v>0</v>
      </c>
    </row>
    <row r="390" spans="1:5">
      <c r="A390" s="4" t="str">
        <f t="shared" si="9"/>
        <v>202304</v>
      </c>
      <c r="B390" s="4" t="str">
        <f>"20230401328"</f>
        <v>20230401328</v>
      </c>
      <c r="C390" s="5">
        <v>85.46</v>
      </c>
      <c r="D390" s="5">
        <v>90.7</v>
      </c>
      <c r="E390" s="5">
        <v>89.13</v>
      </c>
    </row>
    <row r="391" spans="1:5">
      <c r="A391" s="4" t="str">
        <f t="shared" si="9"/>
        <v>202304</v>
      </c>
      <c r="B391" s="4" t="str">
        <f>"20230401329"</f>
        <v>20230401329</v>
      </c>
      <c r="C391" s="5">
        <v>96.62</v>
      </c>
      <c r="D391" s="5">
        <v>94</v>
      </c>
      <c r="E391" s="5">
        <v>94.79</v>
      </c>
    </row>
    <row r="392" spans="1:5">
      <c r="A392" s="4" t="str">
        <f t="shared" si="9"/>
        <v>202304</v>
      </c>
      <c r="B392" s="4" t="str">
        <f>"20230401330"</f>
        <v>20230401330</v>
      </c>
      <c r="C392" s="5">
        <v>89.41</v>
      </c>
      <c r="D392" s="5">
        <v>86.1</v>
      </c>
      <c r="E392" s="5">
        <v>87.09</v>
      </c>
    </row>
    <row r="393" spans="1:5">
      <c r="A393" s="4" t="str">
        <f t="shared" si="9"/>
        <v>202304</v>
      </c>
      <c r="B393" s="4" t="str">
        <f>"20230401401"</f>
        <v>20230401401</v>
      </c>
      <c r="C393" s="5">
        <v>100.64</v>
      </c>
      <c r="D393" s="5">
        <v>93.3</v>
      </c>
      <c r="E393" s="5">
        <v>95.5</v>
      </c>
    </row>
    <row r="394" spans="1:5">
      <c r="A394" s="4" t="str">
        <f t="shared" si="9"/>
        <v>202304</v>
      </c>
      <c r="B394" s="4" t="str">
        <f>"20230401402"</f>
        <v>20230401402</v>
      </c>
      <c r="C394" s="5">
        <v>99.74</v>
      </c>
      <c r="D394" s="5">
        <v>101.5</v>
      </c>
      <c r="E394" s="5">
        <v>100.97</v>
      </c>
    </row>
    <row r="395" spans="1:5">
      <c r="A395" s="4" t="str">
        <f t="shared" si="9"/>
        <v>202304</v>
      </c>
      <c r="B395" s="4" t="str">
        <f>"20230401403"</f>
        <v>20230401403</v>
      </c>
      <c r="C395" s="5">
        <v>88.81</v>
      </c>
      <c r="D395" s="5">
        <v>99.9</v>
      </c>
      <c r="E395" s="5">
        <v>96.57</v>
      </c>
    </row>
    <row r="396" spans="1:5">
      <c r="A396" s="4" t="str">
        <f t="shared" si="9"/>
        <v>202304</v>
      </c>
      <c r="B396" s="4" t="str">
        <f>"20230401404"</f>
        <v>20230401404</v>
      </c>
      <c r="C396" s="5">
        <v>96.9</v>
      </c>
      <c r="D396" s="5">
        <v>100.1</v>
      </c>
      <c r="E396" s="5">
        <v>99.14</v>
      </c>
    </row>
    <row r="397" spans="1:5">
      <c r="A397" s="4" t="str">
        <f t="shared" si="9"/>
        <v>202304</v>
      </c>
      <c r="B397" s="4" t="str">
        <f>"20230401405"</f>
        <v>20230401405</v>
      </c>
      <c r="C397" s="5">
        <v>91.93</v>
      </c>
      <c r="D397" s="5">
        <v>98.8</v>
      </c>
      <c r="E397" s="5">
        <v>96.74</v>
      </c>
    </row>
    <row r="398" spans="1:5">
      <c r="A398" s="4" t="str">
        <f t="shared" si="9"/>
        <v>202304</v>
      </c>
      <c r="B398" s="4" t="str">
        <f>"20230401406"</f>
        <v>20230401406</v>
      </c>
      <c r="C398" s="5">
        <v>0</v>
      </c>
      <c r="D398" s="5">
        <v>0</v>
      </c>
      <c r="E398" s="5">
        <v>0</v>
      </c>
    </row>
    <row r="399" spans="1:5">
      <c r="A399" s="4" t="str">
        <f t="shared" si="9"/>
        <v>202304</v>
      </c>
      <c r="B399" s="4" t="str">
        <f>"20230401407"</f>
        <v>20230401407</v>
      </c>
      <c r="C399" s="5">
        <v>89.83</v>
      </c>
      <c r="D399" s="5">
        <v>94.2</v>
      </c>
      <c r="E399" s="5">
        <v>92.89</v>
      </c>
    </row>
    <row r="400" spans="1:5">
      <c r="A400" s="4" t="str">
        <f t="shared" si="9"/>
        <v>202304</v>
      </c>
      <c r="B400" s="4" t="str">
        <f>"20230401408"</f>
        <v>20230401408</v>
      </c>
      <c r="C400" s="5">
        <v>91.65</v>
      </c>
      <c r="D400" s="5">
        <v>99.5</v>
      </c>
      <c r="E400" s="5">
        <v>97.15</v>
      </c>
    </row>
    <row r="401" spans="1:5">
      <c r="A401" s="4" t="str">
        <f t="shared" si="9"/>
        <v>202304</v>
      </c>
      <c r="B401" s="4" t="str">
        <f>"20230401409"</f>
        <v>20230401409</v>
      </c>
      <c r="C401" s="5">
        <v>88.73</v>
      </c>
      <c r="D401" s="5">
        <v>90.9</v>
      </c>
      <c r="E401" s="5">
        <v>90.25</v>
      </c>
    </row>
    <row r="402" spans="1:5">
      <c r="A402" s="4" t="str">
        <f t="shared" si="9"/>
        <v>202304</v>
      </c>
      <c r="B402" s="4" t="str">
        <f>"20230401410"</f>
        <v>20230401410</v>
      </c>
      <c r="C402" s="5">
        <v>103.68</v>
      </c>
      <c r="D402" s="5">
        <v>102.7</v>
      </c>
      <c r="E402" s="5">
        <v>102.99</v>
      </c>
    </row>
    <row r="403" spans="1:5">
      <c r="A403" s="4" t="str">
        <f t="shared" si="9"/>
        <v>202304</v>
      </c>
      <c r="B403" s="4" t="str">
        <f>"20230401411"</f>
        <v>20230401411</v>
      </c>
      <c r="C403" s="5">
        <v>77.51</v>
      </c>
      <c r="D403" s="5">
        <v>95.9</v>
      </c>
      <c r="E403" s="5">
        <v>90.38</v>
      </c>
    </row>
    <row r="404" spans="1:5">
      <c r="A404" s="4" t="str">
        <f t="shared" si="9"/>
        <v>202304</v>
      </c>
      <c r="B404" s="4" t="str">
        <f>"20230401412"</f>
        <v>20230401412</v>
      </c>
      <c r="C404" s="5">
        <v>91.89</v>
      </c>
      <c r="D404" s="5">
        <v>88.6</v>
      </c>
      <c r="E404" s="5">
        <v>89.59</v>
      </c>
    </row>
    <row r="405" spans="1:5">
      <c r="A405" s="4" t="str">
        <f t="shared" si="9"/>
        <v>202304</v>
      </c>
      <c r="B405" s="4" t="str">
        <f>"20230401413"</f>
        <v>20230401413</v>
      </c>
      <c r="C405" s="5">
        <v>105.21</v>
      </c>
      <c r="D405" s="5">
        <v>99.5</v>
      </c>
      <c r="E405" s="5">
        <v>101.21</v>
      </c>
    </row>
    <row r="406" spans="1:5">
      <c r="A406" s="4" t="str">
        <f t="shared" si="9"/>
        <v>202304</v>
      </c>
      <c r="B406" s="4" t="str">
        <f>"20230401414"</f>
        <v>20230401414</v>
      </c>
      <c r="C406" s="5">
        <v>76.87</v>
      </c>
      <c r="D406" s="5">
        <v>91.3</v>
      </c>
      <c r="E406" s="5">
        <v>86.97</v>
      </c>
    </row>
    <row r="407" spans="1:5">
      <c r="A407" s="4" t="str">
        <f t="shared" si="9"/>
        <v>202304</v>
      </c>
      <c r="B407" s="4" t="str">
        <f>"20230401415"</f>
        <v>20230401415</v>
      </c>
      <c r="C407" s="5">
        <v>0</v>
      </c>
      <c r="D407" s="5">
        <v>0</v>
      </c>
      <c r="E407" s="5">
        <v>0</v>
      </c>
    </row>
    <row r="408" spans="1:5">
      <c r="A408" s="4" t="str">
        <f t="shared" si="9"/>
        <v>202304</v>
      </c>
      <c r="B408" s="4" t="str">
        <f>"20230401416"</f>
        <v>20230401416</v>
      </c>
      <c r="C408" s="5">
        <v>72.51</v>
      </c>
      <c r="D408" s="5">
        <v>92.6</v>
      </c>
      <c r="E408" s="5">
        <v>86.57</v>
      </c>
    </row>
    <row r="409" spans="1:5">
      <c r="A409" s="4" t="str">
        <f t="shared" si="9"/>
        <v>202304</v>
      </c>
      <c r="B409" s="4" t="str">
        <f>"20230401417"</f>
        <v>20230401417</v>
      </c>
      <c r="C409" s="5">
        <v>96.17</v>
      </c>
      <c r="D409" s="5">
        <v>97.5</v>
      </c>
      <c r="E409" s="5">
        <v>97.1</v>
      </c>
    </row>
    <row r="410" spans="1:5">
      <c r="A410" s="4" t="str">
        <f t="shared" si="9"/>
        <v>202304</v>
      </c>
      <c r="B410" s="4" t="str">
        <f>"20230401418"</f>
        <v>20230401418</v>
      </c>
      <c r="C410" s="5">
        <v>0</v>
      </c>
      <c r="D410" s="5">
        <v>0</v>
      </c>
      <c r="E410" s="5">
        <v>0</v>
      </c>
    </row>
    <row r="411" spans="1:5">
      <c r="A411" s="4" t="str">
        <f t="shared" si="9"/>
        <v>202304</v>
      </c>
      <c r="B411" s="4" t="str">
        <f>"20230401419"</f>
        <v>20230401419</v>
      </c>
      <c r="C411" s="5">
        <v>0</v>
      </c>
      <c r="D411" s="5">
        <v>0</v>
      </c>
      <c r="E411" s="5">
        <v>0</v>
      </c>
    </row>
    <row r="412" spans="1:5">
      <c r="A412" s="4" t="str">
        <f t="shared" si="9"/>
        <v>202304</v>
      </c>
      <c r="B412" s="4" t="str">
        <f>"20230401420"</f>
        <v>20230401420</v>
      </c>
      <c r="C412" s="5">
        <v>99.45</v>
      </c>
      <c r="D412" s="5">
        <v>89.6</v>
      </c>
      <c r="E412" s="5">
        <v>92.56</v>
      </c>
    </row>
    <row r="413" spans="1:5">
      <c r="A413" s="4" t="str">
        <f t="shared" si="9"/>
        <v>202304</v>
      </c>
      <c r="B413" s="4" t="str">
        <f>"20230401421"</f>
        <v>20230401421</v>
      </c>
      <c r="C413" s="5">
        <v>92.22</v>
      </c>
      <c r="D413" s="5">
        <v>98.3</v>
      </c>
      <c r="E413" s="5">
        <v>96.48</v>
      </c>
    </row>
    <row r="414" spans="1:5">
      <c r="A414" s="4" t="str">
        <f t="shared" si="9"/>
        <v>202304</v>
      </c>
      <c r="B414" s="4" t="str">
        <f>"20230401422"</f>
        <v>20230401422</v>
      </c>
      <c r="C414" s="5">
        <v>0</v>
      </c>
      <c r="D414" s="5">
        <v>0</v>
      </c>
      <c r="E414" s="5">
        <v>0</v>
      </c>
    </row>
    <row r="415" spans="1:5">
      <c r="A415" s="4" t="str">
        <f t="shared" si="9"/>
        <v>202304</v>
      </c>
      <c r="B415" s="4" t="str">
        <f>"20230401423"</f>
        <v>20230401423</v>
      </c>
      <c r="C415" s="5">
        <v>77.84</v>
      </c>
      <c r="D415" s="5">
        <v>99.6</v>
      </c>
      <c r="E415" s="5">
        <v>93.07</v>
      </c>
    </row>
    <row r="416" spans="1:5">
      <c r="A416" s="4" t="str">
        <f t="shared" si="9"/>
        <v>202304</v>
      </c>
      <c r="B416" s="4" t="str">
        <f>"20230401424"</f>
        <v>20230401424</v>
      </c>
      <c r="C416" s="5">
        <v>0</v>
      </c>
      <c r="D416" s="5">
        <v>0</v>
      </c>
      <c r="E416" s="5">
        <v>0</v>
      </c>
    </row>
    <row r="417" spans="1:5">
      <c r="A417" s="4" t="str">
        <f t="shared" si="9"/>
        <v>202304</v>
      </c>
      <c r="B417" s="4" t="str">
        <f>"20230401425"</f>
        <v>20230401425</v>
      </c>
      <c r="C417" s="5">
        <v>91.92</v>
      </c>
      <c r="D417" s="5">
        <v>88.9</v>
      </c>
      <c r="E417" s="5">
        <v>89.81</v>
      </c>
    </row>
    <row r="418" spans="1:5">
      <c r="A418" s="4" t="str">
        <f t="shared" si="9"/>
        <v>202304</v>
      </c>
      <c r="B418" s="4" t="str">
        <f>"20230401426"</f>
        <v>20230401426</v>
      </c>
      <c r="C418" s="5">
        <v>0</v>
      </c>
      <c r="D418" s="5">
        <v>0</v>
      </c>
      <c r="E418" s="5">
        <v>0</v>
      </c>
    </row>
    <row r="419" spans="1:5">
      <c r="A419" s="4" t="str">
        <f t="shared" ref="A419:A430" si="10">"202305"</f>
        <v>202305</v>
      </c>
      <c r="B419" s="4" t="str">
        <f>"20230501501"</f>
        <v>20230501501</v>
      </c>
      <c r="C419" s="5">
        <v>78.81</v>
      </c>
      <c r="D419" s="5">
        <v>50.6</v>
      </c>
      <c r="E419" s="5">
        <v>59.06</v>
      </c>
    </row>
    <row r="420" spans="1:5">
      <c r="A420" s="4" t="str">
        <f t="shared" si="10"/>
        <v>202305</v>
      </c>
      <c r="B420" s="4" t="str">
        <f>"20230501502"</f>
        <v>20230501502</v>
      </c>
      <c r="C420" s="5">
        <v>96.05</v>
      </c>
      <c r="D420" s="5">
        <v>107</v>
      </c>
      <c r="E420" s="5">
        <v>103.72</v>
      </c>
    </row>
    <row r="421" spans="1:5">
      <c r="A421" s="4" t="str">
        <f t="shared" si="10"/>
        <v>202305</v>
      </c>
      <c r="B421" s="4" t="str">
        <f>"20230501503"</f>
        <v>20230501503</v>
      </c>
      <c r="C421" s="5">
        <v>0</v>
      </c>
      <c r="D421" s="5">
        <v>0</v>
      </c>
      <c r="E421" s="5">
        <v>0</v>
      </c>
    </row>
    <row r="422" spans="1:5">
      <c r="A422" s="4" t="str">
        <f t="shared" si="10"/>
        <v>202305</v>
      </c>
      <c r="B422" s="4" t="str">
        <f>"20230501504"</f>
        <v>20230501504</v>
      </c>
      <c r="C422" s="5">
        <v>0</v>
      </c>
      <c r="D422" s="5">
        <v>0</v>
      </c>
      <c r="E422" s="5">
        <v>0</v>
      </c>
    </row>
    <row r="423" spans="1:5">
      <c r="A423" s="4" t="str">
        <f t="shared" si="10"/>
        <v>202305</v>
      </c>
      <c r="B423" s="4" t="str">
        <f>"20230501505"</f>
        <v>20230501505</v>
      </c>
      <c r="C423" s="5">
        <v>0</v>
      </c>
      <c r="D423" s="5">
        <v>0</v>
      </c>
      <c r="E423" s="5">
        <v>0</v>
      </c>
    </row>
    <row r="424" spans="1:5">
      <c r="A424" s="4" t="str">
        <f t="shared" si="10"/>
        <v>202305</v>
      </c>
      <c r="B424" s="4" t="str">
        <f>"20230501506"</f>
        <v>20230501506</v>
      </c>
      <c r="C424" s="5">
        <v>0</v>
      </c>
      <c r="D424" s="5">
        <v>0</v>
      </c>
      <c r="E424" s="5">
        <v>0</v>
      </c>
    </row>
    <row r="425" spans="1:5">
      <c r="A425" s="4" t="str">
        <f t="shared" si="10"/>
        <v>202305</v>
      </c>
      <c r="B425" s="4" t="str">
        <f>"20230501507"</f>
        <v>20230501507</v>
      </c>
      <c r="C425" s="5">
        <v>0</v>
      </c>
      <c r="D425" s="5">
        <v>0</v>
      </c>
      <c r="E425" s="5">
        <v>0</v>
      </c>
    </row>
    <row r="426" spans="1:5">
      <c r="A426" s="4" t="str">
        <f t="shared" si="10"/>
        <v>202305</v>
      </c>
      <c r="B426" s="4" t="str">
        <f>"20230501508"</f>
        <v>20230501508</v>
      </c>
      <c r="C426" s="5">
        <v>77.99</v>
      </c>
      <c r="D426" s="5">
        <v>82.4</v>
      </c>
      <c r="E426" s="5">
        <v>81.08</v>
      </c>
    </row>
    <row r="427" spans="1:5">
      <c r="A427" s="4" t="str">
        <f t="shared" si="10"/>
        <v>202305</v>
      </c>
      <c r="B427" s="4" t="str">
        <f>"20230501509"</f>
        <v>20230501509</v>
      </c>
      <c r="C427" s="5">
        <v>78.86</v>
      </c>
      <c r="D427" s="5">
        <v>86.4</v>
      </c>
      <c r="E427" s="5">
        <v>84.14</v>
      </c>
    </row>
    <row r="428" spans="1:5">
      <c r="A428" s="4" t="str">
        <f t="shared" si="10"/>
        <v>202305</v>
      </c>
      <c r="B428" s="4" t="str">
        <f>"20230501510"</f>
        <v>20230501510</v>
      </c>
      <c r="C428" s="5">
        <v>0</v>
      </c>
      <c r="D428" s="5">
        <v>0</v>
      </c>
      <c r="E428" s="5">
        <v>0</v>
      </c>
    </row>
    <row r="429" spans="1:5">
      <c r="A429" s="4" t="str">
        <f t="shared" si="10"/>
        <v>202305</v>
      </c>
      <c r="B429" s="4" t="str">
        <f>"20230501511"</f>
        <v>20230501511</v>
      </c>
      <c r="C429" s="5">
        <v>95.5</v>
      </c>
      <c r="D429" s="5">
        <v>93.8</v>
      </c>
      <c r="E429" s="5">
        <v>94.31</v>
      </c>
    </row>
    <row r="430" spans="1:5">
      <c r="A430" s="4" t="str">
        <f t="shared" si="10"/>
        <v>202305</v>
      </c>
      <c r="B430" s="4" t="str">
        <f>"20230501512"</f>
        <v>20230501512</v>
      </c>
      <c r="C430" s="5">
        <v>89.86</v>
      </c>
      <c r="D430" s="5">
        <v>98.4</v>
      </c>
      <c r="E430" s="5">
        <v>95.84</v>
      </c>
    </row>
    <row r="431" spans="1:5">
      <c r="A431" s="4" t="str">
        <f t="shared" ref="A431:A478" si="11">"202306"</f>
        <v>202306</v>
      </c>
      <c r="B431" s="4" t="str">
        <f>"20230601513"</f>
        <v>20230601513</v>
      </c>
      <c r="C431" s="5">
        <v>85.83</v>
      </c>
      <c r="D431" s="5">
        <v>80.2</v>
      </c>
      <c r="E431" s="5">
        <v>81.89</v>
      </c>
    </row>
    <row r="432" spans="1:5">
      <c r="A432" s="4" t="str">
        <f t="shared" si="11"/>
        <v>202306</v>
      </c>
      <c r="B432" s="4" t="str">
        <f>"20230601514"</f>
        <v>20230601514</v>
      </c>
      <c r="C432" s="5">
        <v>93.09</v>
      </c>
      <c r="D432" s="5">
        <v>97.7</v>
      </c>
      <c r="E432" s="5">
        <v>96.32</v>
      </c>
    </row>
    <row r="433" spans="1:5">
      <c r="A433" s="4" t="str">
        <f t="shared" si="11"/>
        <v>202306</v>
      </c>
      <c r="B433" s="4" t="str">
        <f>"20230601515"</f>
        <v>20230601515</v>
      </c>
      <c r="C433" s="5">
        <v>101.13</v>
      </c>
      <c r="D433" s="5">
        <v>102.7</v>
      </c>
      <c r="E433" s="5">
        <v>102.23</v>
      </c>
    </row>
    <row r="434" spans="1:5">
      <c r="A434" s="4" t="str">
        <f t="shared" si="11"/>
        <v>202306</v>
      </c>
      <c r="B434" s="4" t="str">
        <f>"20230601516"</f>
        <v>20230601516</v>
      </c>
      <c r="C434" s="5">
        <v>97.46</v>
      </c>
      <c r="D434" s="5">
        <v>90.4</v>
      </c>
      <c r="E434" s="5">
        <v>92.52</v>
      </c>
    </row>
    <row r="435" spans="1:5">
      <c r="A435" s="4" t="str">
        <f t="shared" si="11"/>
        <v>202306</v>
      </c>
      <c r="B435" s="4" t="str">
        <f>"20230601517"</f>
        <v>20230601517</v>
      </c>
      <c r="C435" s="5">
        <v>0</v>
      </c>
      <c r="D435" s="5">
        <v>0</v>
      </c>
      <c r="E435" s="5">
        <v>0</v>
      </c>
    </row>
    <row r="436" spans="1:5">
      <c r="A436" s="4" t="str">
        <f t="shared" si="11"/>
        <v>202306</v>
      </c>
      <c r="B436" s="4" t="str">
        <f>"20230601518"</f>
        <v>20230601518</v>
      </c>
      <c r="C436" s="5">
        <v>96.7</v>
      </c>
      <c r="D436" s="5">
        <v>86.1</v>
      </c>
      <c r="E436" s="5">
        <v>89.28</v>
      </c>
    </row>
    <row r="437" spans="1:5">
      <c r="A437" s="4" t="str">
        <f t="shared" si="11"/>
        <v>202306</v>
      </c>
      <c r="B437" s="4" t="str">
        <f>"20230601519"</f>
        <v>20230601519</v>
      </c>
      <c r="C437" s="5">
        <v>82.32</v>
      </c>
      <c r="D437" s="5">
        <v>57.3</v>
      </c>
      <c r="E437" s="5">
        <v>64.81</v>
      </c>
    </row>
    <row r="438" spans="1:5">
      <c r="A438" s="4" t="str">
        <f t="shared" si="11"/>
        <v>202306</v>
      </c>
      <c r="B438" s="4" t="str">
        <f>"20230601520"</f>
        <v>20230601520</v>
      </c>
      <c r="C438" s="5">
        <v>0</v>
      </c>
      <c r="D438" s="5">
        <v>0</v>
      </c>
      <c r="E438" s="5">
        <v>0</v>
      </c>
    </row>
    <row r="439" spans="1:5">
      <c r="A439" s="4" t="str">
        <f t="shared" si="11"/>
        <v>202306</v>
      </c>
      <c r="B439" s="4" t="str">
        <f>"20230601521"</f>
        <v>20230601521</v>
      </c>
      <c r="C439" s="5">
        <v>94.07</v>
      </c>
      <c r="D439" s="5">
        <v>93.4</v>
      </c>
      <c r="E439" s="5">
        <v>93.6</v>
      </c>
    </row>
    <row r="440" spans="1:5">
      <c r="A440" s="4" t="str">
        <f t="shared" si="11"/>
        <v>202306</v>
      </c>
      <c r="B440" s="4" t="str">
        <f>"20230601522"</f>
        <v>20230601522</v>
      </c>
      <c r="C440" s="5">
        <v>91.76</v>
      </c>
      <c r="D440" s="5">
        <v>84.8</v>
      </c>
      <c r="E440" s="5">
        <v>86.89</v>
      </c>
    </row>
    <row r="441" spans="1:5">
      <c r="A441" s="4" t="str">
        <f t="shared" si="11"/>
        <v>202306</v>
      </c>
      <c r="B441" s="4" t="str">
        <f>"20230601523"</f>
        <v>20230601523</v>
      </c>
      <c r="C441" s="5">
        <v>78.07</v>
      </c>
      <c r="D441" s="5">
        <v>70.6</v>
      </c>
      <c r="E441" s="5">
        <v>72.84</v>
      </c>
    </row>
    <row r="442" spans="1:5">
      <c r="A442" s="4" t="str">
        <f t="shared" si="11"/>
        <v>202306</v>
      </c>
      <c r="B442" s="4" t="str">
        <f>"20230601524"</f>
        <v>20230601524</v>
      </c>
      <c r="C442" s="5">
        <v>86.92</v>
      </c>
      <c r="D442" s="5">
        <v>73.8</v>
      </c>
      <c r="E442" s="5">
        <v>77.74</v>
      </c>
    </row>
    <row r="443" spans="1:5">
      <c r="A443" s="4" t="str">
        <f t="shared" si="11"/>
        <v>202306</v>
      </c>
      <c r="B443" s="4" t="str">
        <f>"20230601525"</f>
        <v>20230601525</v>
      </c>
      <c r="C443" s="5">
        <v>81.59</v>
      </c>
      <c r="D443" s="5">
        <v>94.7</v>
      </c>
      <c r="E443" s="5">
        <v>90.77</v>
      </c>
    </row>
    <row r="444" spans="1:5">
      <c r="A444" s="4" t="str">
        <f t="shared" si="11"/>
        <v>202306</v>
      </c>
      <c r="B444" s="4" t="str">
        <f>"20230601526"</f>
        <v>20230601526</v>
      </c>
      <c r="C444" s="5">
        <v>80.72</v>
      </c>
      <c r="D444" s="5">
        <v>109.7</v>
      </c>
      <c r="E444" s="5">
        <v>101.01</v>
      </c>
    </row>
    <row r="445" spans="1:5">
      <c r="A445" s="4" t="str">
        <f t="shared" si="11"/>
        <v>202306</v>
      </c>
      <c r="B445" s="4" t="str">
        <f>"20230601527"</f>
        <v>20230601527</v>
      </c>
      <c r="C445" s="5">
        <v>0</v>
      </c>
      <c r="D445" s="5">
        <v>0</v>
      </c>
      <c r="E445" s="5">
        <v>0</v>
      </c>
    </row>
    <row r="446" spans="1:5">
      <c r="A446" s="4" t="str">
        <f t="shared" si="11"/>
        <v>202306</v>
      </c>
      <c r="B446" s="4" t="str">
        <f>"20230601528"</f>
        <v>20230601528</v>
      </c>
      <c r="C446" s="5">
        <v>0</v>
      </c>
      <c r="D446" s="5">
        <v>0</v>
      </c>
      <c r="E446" s="5">
        <v>0</v>
      </c>
    </row>
    <row r="447" spans="1:5">
      <c r="A447" s="4" t="str">
        <f t="shared" si="11"/>
        <v>202306</v>
      </c>
      <c r="B447" s="4" t="str">
        <f>"20230601529"</f>
        <v>20230601529</v>
      </c>
      <c r="C447" s="5">
        <v>91.84</v>
      </c>
      <c r="D447" s="5">
        <v>103.7</v>
      </c>
      <c r="E447" s="5">
        <v>100.14</v>
      </c>
    </row>
    <row r="448" spans="1:5">
      <c r="A448" s="4" t="str">
        <f t="shared" si="11"/>
        <v>202306</v>
      </c>
      <c r="B448" s="4" t="str">
        <f>"20230601530"</f>
        <v>20230601530</v>
      </c>
      <c r="C448" s="5">
        <v>0</v>
      </c>
      <c r="D448" s="5">
        <v>0</v>
      </c>
      <c r="E448" s="5">
        <v>0</v>
      </c>
    </row>
    <row r="449" spans="1:5">
      <c r="A449" s="4" t="str">
        <f t="shared" si="11"/>
        <v>202306</v>
      </c>
      <c r="B449" s="4" t="str">
        <f>"20230601601"</f>
        <v>20230601601</v>
      </c>
      <c r="C449" s="5">
        <v>100.91</v>
      </c>
      <c r="D449" s="5">
        <v>93.4</v>
      </c>
      <c r="E449" s="5">
        <v>95.65</v>
      </c>
    </row>
    <row r="450" spans="1:5">
      <c r="A450" s="4" t="str">
        <f t="shared" si="11"/>
        <v>202306</v>
      </c>
      <c r="B450" s="4" t="str">
        <f>"20230601602"</f>
        <v>20230601602</v>
      </c>
      <c r="C450" s="5">
        <v>86.63</v>
      </c>
      <c r="D450" s="5">
        <v>88.8</v>
      </c>
      <c r="E450" s="5">
        <v>88.15</v>
      </c>
    </row>
    <row r="451" spans="1:5">
      <c r="A451" s="4" t="str">
        <f t="shared" si="11"/>
        <v>202306</v>
      </c>
      <c r="B451" s="4" t="str">
        <f>"20230601603"</f>
        <v>20230601603</v>
      </c>
      <c r="C451" s="5">
        <v>79.52</v>
      </c>
      <c r="D451" s="5">
        <v>83.4</v>
      </c>
      <c r="E451" s="5">
        <v>82.24</v>
      </c>
    </row>
    <row r="452" spans="1:5">
      <c r="A452" s="4" t="str">
        <f t="shared" si="11"/>
        <v>202306</v>
      </c>
      <c r="B452" s="4" t="str">
        <f>"20230601604"</f>
        <v>20230601604</v>
      </c>
      <c r="C452" s="5">
        <v>106.56</v>
      </c>
      <c r="D452" s="5">
        <v>98.7</v>
      </c>
      <c r="E452" s="5">
        <v>101.06</v>
      </c>
    </row>
    <row r="453" spans="1:5">
      <c r="A453" s="4" t="str">
        <f t="shared" si="11"/>
        <v>202306</v>
      </c>
      <c r="B453" s="4" t="str">
        <f>"20230601605"</f>
        <v>20230601605</v>
      </c>
      <c r="C453" s="5">
        <v>0</v>
      </c>
      <c r="D453" s="5">
        <v>0</v>
      </c>
      <c r="E453" s="5">
        <v>0</v>
      </c>
    </row>
    <row r="454" spans="1:5">
      <c r="A454" s="4" t="str">
        <f t="shared" si="11"/>
        <v>202306</v>
      </c>
      <c r="B454" s="4" t="str">
        <f>"20230601606"</f>
        <v>20230601606</v>
      </c>
      <c r="C454" s="5">
        <v>76.65</v>
      </c>
      <c r="D454" s="5">
        <v>65.6</v>
      </c>
      <c r="E454" s="5">
        <v>68.92</v>
      </c>
    </row>
    <row r="455" spans="1:5">
      <c r="A455" s="4" t="str">
        <f t="shared" si="11"/>
        <v>202306</v>
      </c>
      <c r="B455" s="4" t="str">
        <f>"20230601607"</f>
        <v>20230601607</v>
      </c>
      <c r="C455" s="5">
        <v>98.21</v>
      </c>
      <c r="D455" s="5">
        <v>96.1</v>
      </c>
      <c r="E455" s="5">
        <v>96.73</v>
      </c>
    </row>
    <row r="456" spans="1:5">
      <c r="A456" s="4" t="str">
        <f t="shared" si="11"/>
        <v>202306</v>
      </c>
      <c r="B456" s="4" t="str">
        <f>"20230601608"</f>
        <v>20230601608</v>
      </c>
      <c r="C456" s="5">
        <v>92.08</v>
      </c>
      <c r="D456" s="5">
        <v>62</v>
      </c>
      <c r="E456" s="5">
        <v>71.02</v>
      </c>
    </row>
    <row r="457" spans="1:5">
      <c r="A457" s="4" t="str">
        <f t="shared" si="11"/>
        <v>202306</v>
      </c>
      <c r="B457" s="4" t="str">
        <f>"20230601609"</f>
        <v>20230601609</v>
      </c>
      <c r="C457" s="5">
        <v>81.56</v>
      </c>
      <c r="D457" s="5">
        <v>77.8</v>
      </c>
      <c r="E457" s="5">
        <v>78.93</v>
      </c>
    </row>
    <row r="458" spans="1:5">
      <c r="A458" s="4" t="str">
        <f t="shared" si="11"/>
        <v>202306</v>
      </c>
      <c r="B458" s="4" t="str">
        <f>"20230601610"</f>
        <v>20230601610</v>
      </c>
      <c r="C458" s="5">
        <v>101.23</v>
      </c>
      <c r="D458" s="5">
        <v>75.5</v>
      </c>
      <c r="E458" s="5">
        <v>83.22</v>
      </c>
    </row>
    <row r="459" spans="1:5">
      <c r="A459" s="4" t="str">
        <f t="shared" si="11"/>
        <v>202306</v>
      </c>
      <c r="B459" s="4" t="str">
        <f>"20230601611"</f>
        <v>20230601611</v>
      </c>
      <c r="C459" s="5">
        <v>89.47</v>
      </c>
      <c r="D459" s="5">
        <v>103.1</v>
      </c>
      <c r="E459" s="5">
        <v>99.01</v>
      </c>
    </row>
    <row r="460" spans="1:5">
      <c r="A460" s="4" t="str">
        <f t="shared" si="11"/>
        <v>202306</v>
      </c>
      <c r="B460" s="4" t="str">
        <f>"20230601612"</f>
        <v>20230601612</v>
      </c>
      <c r="C460" s="5">
        <v>89.25</v>
      </c>
      <c r="D460" s="5">
        <v>86.7</v>
      </c>
      <c r="E460" s="5">
        <v>87.47</v>
      </c>
    </row>
    <row r="461" spans="1:5">
      <c r="A461" s="4" t="str">
        <f t="shared" si="11"/>
        <v>202306</v>
      </c>
      <c r="B461" s="4" t="str">
        <f>"20230601613"</f>
        <v>20230601613</v>
      </c>
      <c r="C461" s="5">
        <v>80.62</v>
      </c>
      <c r="D461" s="5">
        <v>80.8</v>
      </c>
      <c r="E461" s="5">
        <v>80.75</v>
      </c>
    </row>
    <row r="462" spans="1:5">
      <c r="A462" s="4" t="str">
        <f t="shared" si="11"/>
        <v>202306</v>
      </c>
      <c r="B462" s="4" t="str">
        <f>"20230601614"</f>
        <v>20230601614</v>
      </c>
      <c r="C462" s="5">
        <v>79</v>
      </c>
      <c r="D462" s="5">
        <v>116</v>
      </c>
      <c r="E462" s="5">
        <v>104.9</v>
      </c>
    </row>
    <row r="463" spans="1:5">
      <c r="A463" s="4" t="str">
        <f t="shared" si="11"/>
        <v>202306</v>
      </c>
      <c r="B463" s="4" t="str">
        <f>"20230601615"</f>
        <v>20230601615</v>
      </c>
      <c r="C463" s="5">
        <v>83.83</v>
      </c>
      <c r="D463" s="5">
        <v>92.1</v>
      </c>
      <c r="E463" s="5">
        <v>89.62</v>
      </c>
    </row>
    <row r="464" spans="1:5">
      <c r="A464" s="4" t="str">
        <f t="shared" si="11"/>
        <v>202306</v>
      </c>
      <c r="B464" s="4" t="str">
        <f>"20230601616"</f>
        <v>20230601616</v>
      </c>
      <c r="C464" s="5">
        <v>0</v>
      </c>
      <c r="D464" s="5">
        <v>0</v>
      </c>
      <c r="E464" s="5">
        <v>0</v>
      </c>
    </row>
    <row r="465" spans="1:5">
      <c r="A465" s="4" t="str">
        <f t="shared" si="11"/>
        <v>202306</v>
      </c>
      <c r="B465" s="4" t="str">
        <f>"20230601617"</f>
        <v>20230601617</v>
      </c>
      <c r="C465" s="5">
        <v>103.58</v>
      </c>
      <c r="D465" s="5">
        <v>94.4</v>
      </c>
      <c r="E465" s="5">
        <v>97.15</v>
      </c>
    </row>
    <row r="466" spans="1:5">
      <c r="A466" s="4" t="str">
        <f t="shared" si="11"/>
        <v>202306</v>
      </c>
      <c r="B466" s="4" t="str">
        <f>"20230601618"</f>
        <v>20230601618</v>
      </c>
      <c r="C466" s="5">
        <v>96.73</v>
      </c>
      <c r="D466" s="5">
        <v>81.8</v>
      </c>
      <c r="E466" s="5">
        <v>86.28</v>
      </c>
    </row>
    <row r="467" spans="1:5">
      <c r="A467" s="4" t="str">
        <f t="shared" si="11"/>
        <v>202306</v>
      </c>
      <c r="B467" s="4" t="str">
        <f>"20230601619"</f>
        <v>20230601619</v>
      </c>
      <c r="C467" s="5">
        <v>81.56</v>
      </c>
      <c r="D467" s="5">
        <v>49.4</v>
      </c>
      <c r="E467" s="5">
        <v>59.05</v>
      </c>
    </row>
    <row r="468" spans="1:5">
      <c r="A468" s="4" t="str">
        <f t="shared" si="11"/>
        <v>202306</v>
      </c>
      <c r="B468" s="4" t="str">
        <f>"20230601620"</f>
        <v>20230601620</v>
      </c>
      <c r="C468" s="5">
        <v>91.2</v>
      </c>
      <c r="D468" s="5">
        <v>98.4</v>
      </c>
      <c r="E468" s="5">
        <v>96.24</v>
      </c>
    </row>
    <row r="469" spans="1:5">
      <c r="A469" s="4" t="str">
        <f t="shared" si="11"/>
        <v>202306</v>
      </c>
      <c r="B469" s="4" t="str">
        <f>"20230601621"</f>
        <v>20230601621</v>
      </c>
      <c r="C469" s="5">
        <v>83.76</v>
      </c>
      <c r="D469" s="5">
        <v>77.5</v>
      </c>
      <c r="E469" s="5">
        <v>79.38</v>
      </c>
    </row>
    <row r="470" spans="1:5">
      <c r="A470" s="4" t="str">
        <f t="shared" si="11"/>
        <v>202306</v>
      </c>
      <c r="B470" s="4" t="str">
        <f>"20230601622"</f>
        <v>20230601622</v>
      </c>
      <c r="C470" s="5">
        <v>87.62</v>
      </c>
      <c r="D470" s="5">
        <v>103</v>
      </c>
      <c r="E470" s="5">
        <v>98.39</v>
      </c>
    </row>
    <row r="471" spans="1:5">
      <c r="A471" s="4" t="str">
        <f t="shared" si="11"/>
        <v>202306</v>
      </c>
      <c r="B471" s="4" t="str">
        <f>"20230601623"</f>
        <v>20230601623</v>
      </c>
      <c r="C471" s="5">
        <v>0</v>
      </c>
      <c r="D471" s="5">
        <v>0</v>
      </c>
      <c r="E471" s="5">
        <v>0</v>
      </c>
    </row>
    <row r="472" spans="1:5">
      <c r="A472" s="4" t="str">
        <f t="shared" si="11"/>
        <v>202306</v>
      </c>
      <c r="B472" s="4" t="str">
        <f>"20230601624"</f>
        <v>20230601624</v>
      </c>
      <c r="C472" s="5">
        <v>106.14</v>
      </c>
      <c r="D472" s="5">
        <v>106</v>
      </c>
      <c r="E472" s="5">
        <v>106.04</v>
      </c>
    </row>
    <row r="473" spans="1:5">
      <c r="A473" s="4" t="str">
        <f t="shared" si="11"/>
        <v>202306</v>
      </c>
      <c r="B473" s="4" t="str">
        <f>"20230601625"</f>
        <v>20230601625</v>
      </c>
      <c r="C473" s="5">
        <v>0</v>
      </c>
      <c r="D473" s="5">
        <v>0</v>
      </c>
      <c r="E473" s="5">
        <v>0</v>
      </c>
    </row>
    <row r="474" spans="1:5">
      <c r="A474" s="4" t="str">
        <f t="shared" si="11"/>
        <v>202306</v>
      </c>
      <c r="B474" s="4" t="str">
        <f>"20230601626"</f>
        <v>20230601626</v>
      </c>
      <c r="C474" s="5">
        <v>0</v>
      </c>
      <c r="D474" s="5">
        <v>0</v>
      </c>
      <c r="E474" s="5">
        <v>0</v>
      </c>
    </row>
    <row r="475" spans="1:5">
      <c r="A475" s="4" t="str">
        <f t="shared" si="11"/>
        <v>202306</v>
      </c>
      <c r="B475" s="4" t="str">
        <f>"20230601627"</f>
        <v>20230601627</v>
      </c>
      <c r="C475" s="5">
        <v>89.83</v>
      </c>
      <c r="D475" s="5">
        <v>99.4</v>
      </c>
      <c r="E475" s="5">
        <v>96.53</v>
      </c>
    </row>
    <row r="476" spans="1:5">
      <c r="A476" s="4" t="str">
        <f t="shared" si="11"/>
        <v>202306</v>
      </c>
      <c r="B476" s="4" t="str">
        <f>"20230601628"</f>
        <v>20230601628</v>
      </c>
      <c r="C476" s="5">
        <v>90.57</v>
      </c>
      <c r="D476" s="5">
        <v>99.8</v>
      </c>
      <c r="E476" s="5">
        <v>97.03</v>
      </c>
    </row>
    <row r="477" spans="1:5">
      <c r="A477" s="4" t="str">
        <f t="shared" si="11"/>
        <v>202306</v>
      </c>
      <c r="B477" s="4" t="str">
        <f>"20230601629"</f>
        <v>20230601629</v>
      </c>
      <c r="C477" s="5">
        <v>91.45</v>
      </c>
      <c r="D477" s="5">
        <v>110.7</v>
      </c>
      <c r="E477" s="5">
        <v>104.93</v>
      </c>
    </row>
    <row r="478" spans="1:5">
      <c r="A478" s="4" t="str">
        <f t="shared" si="11"/>
        <v>202306</v>
      </c>
      <c r="B478" s="4" t="str">
        <f>"20230601630"</f>
        <v>20230601630</v>
      </c>
      <c r="C478" s="5">
        <v>85.36</v>
      </c>
      <c r="D478" s="5">
        <v>100.7</v>
      </c>
      <c r="E478" s="5">
        <v>96.1</v>
      </c>
    </row>
    <row r="479" spans="1:5">
      <c r="A479" s="4" t="str">
        <f t="shared" ref="A479:A510" si="12">"202307"</f>
        <v>202307</v>
      </c>
      <c r="B479" s="4" t="str">
        <f>"20230701701"</f>
        <v>20230701701</v>
      </c>
      <c r="C479" s="5">
        <v>87.51</v>
      </c>
      <c r="D479" s="5">
        <v>83.8</v>
      </c>
      <c r="E479" s="5">
        <v>84.91</v>
      </c>
    </row>
    <row r="480" spans="1:5">
      <c r="A480" s="4" t="str">
        <f t="shared" si="12"/>
        <v>202307</v>
      </c>
      <c r="B480" s="4" t="str">
        <f>"20230701702"</f>
        <v>20230701702</v>
      </c>
      <c r="C480" s="5">
        <v>102.6</v>
      </c>
      <c r="D480" s="5">
        <v>109.4</v>
      </c>
      <c r="E480" s="5">
        <v>107.36</v>
      </c>
    </row>
    <row r="481" spans="1:5">
      <c r="A481" s="4" t="str">
        <f t="shared" si="12"/>
        <v>202307</v>
      </c>
      <c r="B481" s="4" t="str">
        <f>"20230701703"</f>
        <v>20230701703</v>
      </c>
      <c r="C481" s="5">
        <v>0</v>
      </c>
      <c r="D481" s="5">
        <v>0</v>
      </c>
      <c r="E481" s="5">
        <v>0</v>
      </c>
    </row>
    <row r="482" spans="1:5">
      <c r="A482" s="4" t="str">
        <f t="shared" si="12"/>
        <v>202307</v>
      </c>
      <c r="B482" s="4" t="str">
        <f>"20230701704"</f>
        <v>20230701704</v>
      </c>
      <c r="C482" s="5">
        <v>77.85</v>
      </c>
      <c r="D482" s="5">
        <v>66.2</v>
      </c>
      <c r="E482" s="5">
        <v>69.7</v>
      </c>
    </row>
    <row r="483" spans="1:5">
      <c r="A483" s="4" t="str">
        <f t="shared" si="12"/>
        <v>202307</v>
      </c>
      <c r="B483" s="4" t="str">
        <f>"20230701705"</f>
        <v>20230701705</v>
      </c>
      <c r="C483" s="5">
        <v>73.34</v>
      </c>
      <c r="D483" s="5">
        <v>69.2</v>
      </c>
      <c r="E483" s="5">
        <v>70.44</v>
      </c>
    </row>
    <row r="484" spans="1:5">
      <c r="A484" s="4" t="str">
        <f t="shared" si="12"/>
        <v>202307</v>
      </c>
      <c r="B484" s="4" t="str">
        <f>"20230701706"</f>
        <v>20230701706</v>
      </c>
      <c r="C484" s="5">
        <v>0</v>
      </c>
      <c r="D484" s="5">
        <v>0</v>
      </c>
      <c r="E484" s="5">
        <v>0</v>
      </c>
    </row>
    <row r="485" spans="1:5">
      <c r="A485" s="4" t="str">
        <f t="shared" si="12"/>
        <v>202307</v>
      </c>
      <c r="B485" s="4" t="str">
        <f>"20230701707"</f>
        <v>20230701707</v>
      </c>
      <c r="C485" s="5">
        <v>94.21</v>
      </c>
      <c r="D485" s="5">
        <v>83.1</v>
      </c>
      <c r="E485" s="5">
        <v>86.43</v>
      </c>
    </row>
    <row r="486" spans="1:5">
      <c r="A486" s="4" t="str">
        <f t="shared" si="12"/>
        <v>202307</v>
      </c>
      <c r="B486" s="4" t="str">
        <f>"20230701708"</f>
        <v>20230701708</v>
      </c>
      <c r="C486" s="5">
        <v>92.29</v>
      </c>
      <c r="D486" s="5">
        <v>66.5</v>
      </c>
      <c r="E486" s="5">
        <v>74.24</v>
      </c>
    </row>
    <row r="487" spans="1:5">
      <c r="A487" s="4" t="str">
        <f t="shared" si="12"/>
        <v>202307</v>
      </c>
      <c r="B487" s="4" t="str">
        <f>"20230701709"</f>
        <v>20230701709</v>
      </c>
      <c r="C487" s="5">
        <v>91.33</v>
      </c>
      <c r="D487" s="5">
        <v>86.1</v>
      </c>
      <c r="E487" s="5">
        <v>87.67</v>
      </c>
    </row>
    <row r="488" spans="1:5">
      <c r="A488" s="4" t="str">
        <f t="shared" si="12"/>
        <v>202307</v>
      </c>
      <c r="B488" s="4" t="str">
        <f>"20230701710"</f>
        <v>20230701710</v>
      </c>
      <c r="C488" s="5">
        <v>97</v>
      </c>
      <c r="D488" s="5">
        <v>64.5</v>
      </c>
      <c r="E488" s="5">
        <v>74.25</v>
      </c>
    </row>
    <row r="489" spans="1:5">
      <c r="A489" s="4" t="str">
        <f t="shared" si="12"/>
        <v>202307</v>
      </c>
      <c r="B489" s="4" t="str">
        <f>"20230701711"</f>
        <v>20230701711</v>
      </c>
      <c r="C489" s="5">
        <v>0</v>
      </c>
      <c r="D489" s="5">
        <v>0</v>
      </c>
      <c r="E489" s="5">
        <v>0</v>
      </c>
    </row>
    <row r="490" spans="1:5">
      <c r="A490" s="4" t="str">
        <f t="shared" si="12"/>
        <v>202307</v>
      </c>
      <c r="B490" s="4" t="str">
        <f>"20230701712"</f>
        <v>20230701712</v>
      </c>
      <c r="C490" s="5">
        <v>84.87</v>
      </c>
      <c r="D490" s="5">
        <v>90.7</v>
      </c>
      <c r="E490" s="5">
        <v>88.95</v>
      </c>
    </row>
    <row r="491" spans="1:5">
      <c r="A491" s="4" t="str">
        <f t="shared" si="12"/>
        <v>202307</v>
      </c>
      <c r="B491" s="4" t="str">
        <f>"20230701713"</f>
        <v>20230701713</v>
      </c>
      <c r="C491" s="5">
        <v>98.93</v>
      </c>
      <c r="D491" s="5">
        <v>66.8</v>
      </c>
      <c r="E491" s="5">
        <v>76.44</v>
      </c>
    </row>
    <row r="492" spans="1:5">
      <c r="A492" s="4" t="str">
        <f t="shared" si="12"/>
        <v>202307</v>
      </c>
      <c r="B492" s="4" t="str">
        <f>"20230701714"</f>
        <v>20230701714</v>
      </c>
      <c r="C492" s="5">
        <v>99.81</v>
      </c>
      <c r="D492" s="5">
        <v>109.7</v>
      </c>
      <c r="E492" s="5">
        <v>106.73</v>
      </c>
    </row>
    <row r="493" spans="1:5">
      <c r="A493" s="4" t="str">
        <f t="shared" si="12"/>
        <v>202307</v>
      </c>
      <c r="B493" s="4" t="str">
        <f>"20230701715"</f>
        <v>20230701715</v>
      </c>
      <c r="C493" s="5">
        <v>89.44</v>
      </c>
      <c r="D493" s="5">
        <v>64.3</v>
      </c>
      <c r="E493" s="5">
        <v>71.84</v>
      </c>
    </row>
    <row r="494" spans="1:5">
      <c r="A494" s="4" t="str">
        <f t="shared" si="12"/>
        <v>202307</v>
      </c>
      <c r="B494" s="4" t="str">
        <f>"20230701716"</f>
        <v>20230701716</v>
      </c>
      <c r="C494" s="5">
        <v>98.16</v>
      </c>
      <c r="D494" s="5">
        <v>90.4</v>
      </c>
      <c r="E494" s="5">
        <v>92.73</v>
      </c>
    </row>
    <row r="495" spans="1:5">
      <c r="A495" s="4" t="str">
        <f t="shared" si="12"/>
        <v>202307</v>
      </c>
      <c r="B495" s="4" t="str">
        <f>"20230701717"</f>
        <v>20230701717</v>
      </c>
      <c r="C495" s="5">
        <v>0</v>
      </c>
      <c r="D495" s="5">
        <v>0</v>
      </c>
      <c r="E495" s="5">
        <v>0</v>
      </c>
    </row>
    <row r="496" spans="1:5">
      <c r="A496" s="4" t="str">
        <f t="shared" si="12"/>
        <v>202307</v>
      </c>
      <c r="B496" s="4" t="str">
        <f>"20230701718"</f>
        <v>20230701718</v>
      </c>
      <c r="C496" s="5">
        <v>87.29</v>
      </c>
      <c r="D496" s="5">
        <v>96</v>
      </c>
      <c r="E496" s="5">
        <v>93.39</v>
      </c>
    </row>
    <row r="497" spans="1:5">
      <c r="A497" s="4" t="str">
        <f t="shared" si="12"/>
        <v>202307</v>
      </c>
      <c r="B497" s="4" t="str">
        <f>"20230701719"</f>
        <v>20230701719</v>
      </c>
      <c r="C497" s="5">
        <v>98.02</v>
      </c>
      <c r="D497" s="5">
        <v>96.4</v>
      </c>
      <c r="E497" s="5">
        <v>96.89</v>
      </c>
    </row>
    <row r="498" spans="1:5">
      <c r="A498" s="4" t="str">
        <f t="shared" si="12"/>
        <v>202307</v>
      </c>
      <c r="B498" s="4" t="str">
        <f>"20230701720"</f>
        <v>20230701720</v>
      </c>
      <c r="C498" s="5">
        <v>0</v>
      </c>
      <c r="D498" s="5">
        <v>0</v>
      </c>
      <c r="E498" s="5">
        <v>0</v>
      </c>
    </row>
    <row r="499" spans="1:5">
      <c r="A499" s="4" t="str">
        <f t="shared" si="12"/>
        <v>202307</v>
      </c>
      <c r="B499" s="4" t="str">
        <f>"20230701721"</f>
        <v>20230701721</v>
      </c>
      <c r="C499" s="5">
        <v>90.24</v>
      </c>
      <c r="D499" s="5">
        <v>70.9</v>
      </c>
      <c r="E499" s="5">
        <v>76.7</v>
      </c>
    </row>
    <row r="500" spans="1:5">
      <c r="A500" s="4" t="str">
        <f t="shared" si="12"/>
        <v>202307</v>
      </c>
      <c r="B500" s="4" t="str">
        <f>"20230701722"</f>
        <v>20230701722</v>
      </c>
      <c r="C500" s="5">
        <v>0</v>
      </c>
      <c r="D500" s="5">
        <v>0</v>
      </c>
      <c r="E500" s="5">
        <v>0</v>
      </c>
    </row>
    <row r="501" spans="1:5">
      <c r="A501" s="4" t="str">
        <f t="shared" si="12"/>
        <v>202307</v>
      </c>
      <c r="B501" s="4" t="str">
        <f>"20230701723"</f>
        <v>20230701723</v>
      </c>
      <c r="C501" s="5">
        <v>73.91</v>
      </c>
      <c r="D501" s="5">
        <v>91.8</v>
      </c>
      <c r="E501" s="5">
        <v>86.43</v>
      </c>
    </row>
    <row r="502" spans="1:5">
      <c r="A502" s="4" t="str">
        <f t="shared" si="12"/>
        <v>202307</v>
      </c>
      <c r="B502" s="4" t="str">
        <f>"20230701724"</f>
        <v>20230701724</v>
      </c>
      <c r="C502" s="5">
        <v>98.74</v>
      </c>
      <c r="D502" s="5">
        <v>80.8</v>
      </c>
      <c r="E502" s="5">
        <v>86.18</v>
      </c>
    </row>
    <row r="503" spans="1:5">
      <c r="A503" s="4" t="str">
        <f t="shared" si="12"/>
        <v>202307</v>
      </c>
      <c r="B503" s="4" t="str">
        <f>"20230701725"</f>
        <v>20230701725</v>
      </c>
      <c r="C503" s="5">
        <v>93.51</v>
      </c>
      <c r="D503" s="5">
        <v>72.8</v>
      </c>
      <c r="E503" s="5">
        <v>79.01</v>
      </c>
    </row>
    <row r="504" spans="1:5">
      <c r="A504" s="4" t="str">
        <f t="shared" si="12"/>
        <v>202307</v>
      </c>
      <c r="B504" s="4" t="str">
        <f>"20230701726"</f>
        <v>20230701726</v>
      </c>
      <c r="C504" s="5">
        <v>90.73</v>
      </c>
      <c r="D504" s="5">
        <v>81.8</v>
      </c>
      <c r="E504" s="5">
        <v>84.48</v>
      </c>
    </row>
    <row r="505" spans="1:5">
      <c r="A505" s="4" t="str">
        <f t="shared" si="12"/>
        <v>202307</v>
      </c>
      <c r="B505" s="4" t="str">
        <f>"20230701727"</f>
        <v>20230701727</v>
      </c>
      <c r="C505" s="5">
        <v>90.74</v>
      </c>
      <c r="D505" s="5">
        <v>78.5</v>
      </c>
      <c r="E505" s="5">
        <v>82.17</v>
      </c>
    </row>
    <row r="506" spans="1:5">
      <c r="A506" s="4" t="str">
        <f t="shared" si="12"/>
        <v>202307</v>
      </c>
      <c r="B506" s="4" t="str">
        <f>"20230701728"</f>
        <v>20230701728</v>
      </c>
      <c r="C506" s="5">
        <v>86.52</v>
      </c>
      <c r="D506" s="5">
        <v>89.4</v>
      </c>
      <c r="E506" s="5">
        <v>88.54</v>
      </c>
    </row>
    <row r="507" spans="1:5">
      <c r="A507" s="4" t="str">
        <f t="shared" si="12"/>
        <v>202307</v>
      </c>
      <c r="B507" s="4" t="str">
        <f>"20230701729"</f>
        <v>20230701729</v>
      </c>
      <c r="C507" s="5">
        <v>82.35</v>
      </c>
      <c r="D507" s="5">
        <v>83.8</v>
      </c>
      <c r="E507" s="5">
        <v>83.37</v>
      </c>
    </row>
    <row r="508" spans="1:5">
      <c r="A508" s="4" t="str">
        <f t="shared" si="12"/>
        <v>202307</v>
      </c>
      <c r="B508" s="4" t="str">
        <f>"20230701730"</f>
        <v>20230701730</v>
      </c>
      <c r="C508" s="5">
        <v>0</v>
      </c>
      <c r="D508" s="5">
        <v>0</v>
      </c>
      <c r="E508" s="5">
        <v>0</v>
      </c>
    </row>
    <row r="509" spans="1:5">
      <c r="A509" s="4" t="str">
        <f t="shared" si="12"/>
        <v>202307</v>
      </c>
      <c r="B509" s="4" t="str">
        <f>"20230701801"</f>
        <v>20230701801</v>
      </c>
      <c r="C509" s="5">
        <v>0</v>
      </c>
      <c r="D509" s="5">
        <v>0</v>
      </c>
      <c r="E509" s="5">
        <v>0</v>
      </c>
    </row>
    <row r="510" spans="1:5">
      <c r="A510" s="4" t="str">
        <f t="shared" si="12"/>
        <v>202307</v>
      </c>
      <c r="B510" s="4" t="str">
        <f>"20230701802"</f>
        <v>20230701802</v>
      </c>
      <c r="C510" s="5">
        <v>90.62</v>
      </c>
      <c r="D510" s="5">
        <v>96.7</v>
      </c>
      <c r="E510" s="5">
        <v>94.88</v>
      </c>
    </row>
    <row r="511" spans="1:5">
      <c r="A511" s="4" t="str">
        <f t="shared" ref="A511:A526" si="13">"202311"</f>
        <v>202311</v>
      </c>
      <c r="B511" s="4" t="str">
        <f>"20231101803"</f>
        <v>20231101803</v>
      </c>
      <c r="C511" s="5">
        <v>83.51</v>
      </c>
      <c r="D511" s="5">
        <v>68.7</v>
      </c>
      <c r="E511" s="5">
        <v>73.14</v>
      </c>
    </row>
    <row r="512" spans="1:5">
      <c r="A512" s="4" t="str">
        <f t="shared" si="13"/>
        <v>202311</v>
      </c>
      <c r="B512" s="4" t="str">
        <f>"20231101804"</f>
        <v>20231101804</v>
      </c>
      <c r="C512" s="5">
        <v>0</v>
      </c>
      <c r="D512" s="5">
        <v>0</v>
      </c>
      <c r="E512" s="5">
        <v>0</v>
      </c>
    </row>
    <row r="513" spans="1:5">
      <c r="A513" s="4" t="str">
        <f t="shared" si="13"/>
        <v>202311</v>
      </c>
      <c r="B513" s="4" t="str">
        <f>"20231101805"</f>
        <v>20231101805</v>
      </c>
      <c r="C513" s="5">
        <v>86.82</v>
      </c>
      <c r="D513" s="5">
        <v>91</v>
      </c>
      <c r="E513" s="5">
        <v>89.75</v>
      </c>
    </row>
    <row r="514" spans="1:5">
      <c r="A514" s="4" t="str">
        <f t="shared" si="13"/>
        <v>202311</v>
      </c>
      <c r="B514" s="4" t="str">
        <f>"20231101806"</f>
        <v>20231101806</v>
      </c>
      <c r="C514" s="5">
        <v>77.42</v>
      </c>
      <c r="D514" s="5">
        <v>73</v>
      </c>
      <c r="E514" s="5">
        <v>74.33</v>
      </c>
    </row>
    <row r="515" spans="1:5">
      <c r="A515" s="4" t="str">
        <f t="shared" si="13"/>
        <v>202311</v>
      </c>
      <c r="B515" s="4" t="str">
        <f>"20231101807"</f>
        <v>20231101807</v>
      </c>
      <c r="C515" s="5">
        <v>79.27</v>
      </c>
      <c r="D515" s="5">
        <v>88.5</v>
      </c>
      <c r="E515" s="5">
        <v>85.73</v>
      </c>
    </row>
    <row r="516" spans="1:5">
      <c r="A516" s="4" t="str">
        <f t="shared" si="13"/>
        <v>202311</v>
      </c>
      <c r="B516" s="4" t="str">
        <f>"20231101808"</f>
        <v>20231101808</v>
      </c>
      <c r="C516" s="5">
        <v>87.14</v>
      </c>
      <c r="D516" s="5">
        <v>70.5</v>
      </c>
      <c r="E516" s="5">
        <v>75.49</v>
      </c>
    </row>
    <row r="517" spans="1:5">
      <c r="A517" s="4" t="str">
        <f t="shared" si="13"/>
        <v>202311</v>
      </c>
      <c r="B517" s="4" t="str">
        <f>"20231101809"</f>
        <v>20231101809</v>
      </c>
      <c r="C517" s="5">
        <v>81.55</v>
      </c>
      <c r="D517" s="5">
        <v>73.8</v>
      </c>
      <c r="E517" s="5">
        <v>76.13</v>
      </c>
    </row>
    <row r="518" spans="1:5">
      <c r="A518" s="4" t="str">
        <f t="shared" si="13"/>
        <v>202311</v>
      </c>
      <c r="B518" s="4" t="str">
        <f>"20231101810"</f>
        <v>20231101810</v>
      </c>
      <c r="C518" s="5">
        <v>90.69</v>
      </c>
      <c r="D518" s="5">
        <v>84.7</v>
      </c>
      <c r="E518" s="5">
        <v>86.5</v>
      </c>
    </row>
    <row r="519" spans="1:5">
      <c r="A519" s="4" t="str">
        <f t="shared" si="13"/>
        <v>202311</v>
      </c>
      <c r="B519" s="4" t="str">
        <f>"20231101811"</f>
        <v>20231101811</v>
      </c>
      <c r="C519" s="5">
        <v>0</v>
      </c>
      <c r="D519" s="5">
        <v>0</v>
      </c>
      <c r="E519" s="5">
        <v>0</v>
      </c>
    </row>
    <row r="520" spans="1:5">
      <c r="A520" s="4" t="str">
        <f t="shared" si="13"/>
        <v>202311</v>
      </c>
      <c r="B520" s="4" t="str">
        <f>"20231101812"</f>
        <v>20231101812</v>
      </c>
      <c r="C520" s="5">
        <v>97.42</v>
      </c>
      <c r="D520" s="5">
        <v>67</v>
      </c>
      <c r="E520" s="5">
        <v>76.13</v>
      </c>
    </row>
    <row r="521" spans="1:5">
      <c r="A521" s="4" t="str">
        <f t="shared" si="13"/>
        <v>202311</v>
      </c>
      <c r="B521" s="4" t="str">
        <f>"20231101813"</f>
        <v>20231101813</v>
      </c>
      <c r="C521" s="5">
        <v>95.76</v>
      </c>
      <c r="D521" s="5">
        <v>79.5</v>
      </c>
      <c r="E521" s="5">
        <v>84.38</v>
      </c>
    </row>
    <row r="522" spans="1:5">
      <c r="A522" s="4" t="str">
        <f t="shared" si="13"/>
        <v>202311</v>
      </c>
      <c r="B522" s="4" t="str">
        <f>"20231101814"</f>
        <v>20231101814</v>
      </c>
      <c r="C522" s="5">
        <v>90.47</v>
      </c>
      <c r="D522" s="5">
        <v>70.5</v>
      </c>
      <c r="E522" s="5">
        <v>76.49</v>
      </c>
    </row>
    <row r="523" spans="1:5">
      <c r="A523" s="4" t="str">
        <f t="shared" si="13"/>
        <v>202311</v>
      </c>
      <c r="B523" s="4" t="str">
        <f>"20231101815"</f>
        <v>20231101815</v>
      </c>
      <c r="C523" s="5">
        <v>89.23</v>
      </c>
      <c r="D523" s="5">
        <v>72.2</v>
      </c>
      <c r="E523" s="5">
        <v>77.31</v>
      </c>
    </row>
    <row r="524" spans="1:5">
      <c r="A524" s="4" t="str">
        <f t="shared" si="13"/>
        <v>202311</v>
      </c>
      <c r="B524" s="4" t="str">
        <f>"20231101816"</f>
        <v>20231101816</v>
      </c>
      <c r="C524" s="5">
        <v>83.11</v>
      </c>
      <c r="D524" s="5">
        <v>66</v>
      </c>
      <c r="E524" s="5">
        <v>71.13</v>
      </c>
    </row>
    <row r="525" spans="1:5">
      <c r="A525" s="4" t="str">
        <f t="shared" si="13"/>
        <v>202311</v>
      </c>
      <c r="B525" s="4" t="str">
        <f>"20231101817"</f>
        <v>20231101817</v>
      </c>
      <c r="C525" s="5">
        <v>99.64</v>
      </c>
      <c r="D525" s="5">
        <v>80.1</v>
      </c>
      <c r="E525" s="5">
        <v>85.96</v>
      </c>
    </row>
    <row r="526" spans="1:5">
      <c r="A526" s="4" t="str">
        <f t="shared" si="13"/>
        <v>202311</v>
      </c>
      <c r="B526" s="4" t="str">
        <f>"20231101818"</f>
        <v>20231101818</v>
      </c>
      <c r="C526" s="5">
        <v>89.94</v>
      </c>
      <c r="D526" s="5">
        <v>71.8</v>
      </c>
      <c r="E526" s="5">
        <v>77.24</v>
      </c>
    </row>
    <row r="527" spans="1:5">
      <c r="A527" s="4" t="str">
        <f t="shared" ref="A527:A538" si="14">"202314"</f>
        <v>202314</v>
      </c>
      <c r="B527" s="4" t="str">
        <f>"20231401819"</f>
        <v>20231401819</v>
      </c>
      <c r="C527" s="5">
        <v>84.74</v>
      </c>
      <c r="D527" s="5">
        <v>92.6</v>
      </c>
      <c r="E527" s="5">
        <v>90.24</v>
      </c>
    </row>
    <row r="528" spans="1:5">
      <c r="A528" s="4" t="str">
        <f t="shared" si="14"/>
        <v>202314</v>
      </c>
      <c r="B528" s="4" t="str">
        <f>"20231401820"</f>
        <v>20231401820</v>
      </c>
      <c r="C528" s="5">
        <v>83.77</v>
      </c>
      <c r="D528" s="5">
        <v>78.3</v>
      </c>
      <c r="E528" s="5">
        <v>79.94</v>
      </c>
    </row>
    <row r="529" spans="1:5">
      <c r="A529" s="4" t="str">
        <f t="shared" si="14"/>
        <v>202314</v>
      </c>
      <c r="B529" s="4" t="str">
        <f>"20231401821"</f>
        <v>20231401821</v>
      </c>
      <c r="C529" s="5">
        <v>94.57</v>
      </c>
      <c r="D529" s="5">
        <v>43.3</v>
      </c>
      <c r="E529" s="5">
        <v>58.68</v>
      </c>
    </row>
    <row r="530" spans="1:5">
      <c r="A530" s="4" t="str">
        <f t="shared" si="14"/>
        <v>202314</v>
      </c>
      <c r="B530" s="4" t="str">
        <f>"20231401822"</f>
        <v>20231401822</v>
      </c>
      <c r="C530" s="5">
        <v>66.63</v>
      </c>
      <c r="D530" s="5">
        <v>59.4</v>
      </c>
      <c r="E530" s="5">
        <v>61.57</v>
      </c>
    </row>
    <row r="531" spans="1:5">
      <c r="A531" s="4" t="str">
        <f t="shared" si="14"/>
        <v>202314</v>
      </c>
      <c r="B531" s="4" t="str">
        <f>"20231401823"</f>
        <v>20231401823</v>
      </c>
      <c r="C531" s="5">
        <v>0</v>
      </c>
      <c r="D531" s="5">
        <v>0</v>
      </c>
      <c r="E531" s="5">
        <v>0</v>
      </c>
    </row>
    <row r="532" spans="1:5">
      <c r="A532" s="4" t="str">
        <f t="shared" si="14"/>
        <v>202314</v>
      </c>
      <c r="B532" s="4" t="str">
        <f>"20231401824"</f>
        <v>20231401824</v>
      </c>
      <c r="C532" s="5">
        <v>78.14</v>
      </c>
      <c r="D532" s="5">
        <v>70.3</v>
      </c>
      <c r="E532" s="5">
        <v>72.65</v>
      </c>
    </row>
    <row r="533" spans="1:5">
      <c r="A533" s="4" t="str">
        <f t="shared" si="14"/>
        <v>202314</v>
      </c>
      <c r="B533" s="4" t="str">
        <f>"20231401825"</f>
        <v>20231401825</v>
      </c>
      <c r="C533" s="5">
        <v>95.24</v>
      </c>
      <c r="D533" s="5">
        <v>67.9</v>
      </c>
      <c r="E533" s="5">
        <v>76.1</v>
      </c>
    </row>
    <row r="534" spans="1:5">
      <c r="A534" s="4" t="str">
        <f t="shared" si="14"/>
        <v>202314</v>
      </c>
      <c r="B534" s="4" t="str">
        <f>"20231401826"</f>
        <v>20231401826</v>
      </c>
      <c r="C534" s="5">
        <v>97.85</v>
      </c>
      <c r="D534" s="5">
        <v>82.9</v>
      </c>
      <c r="E534" s="5">
        <v>87.39</v>
      </c>
    </row>
    <row r="535" spans="1:5">
      <c r="A535" s="4" t="str">
        <f t="shared" si="14"/>
        <v>202314</v>
      </c>
      <c r="B535" s="4" t="str">
        <f>"20231401827"</f>
        <v>20231401827</v>
      </c>
      <c r="C535" s="5">
        <v>94.8</v>
      </c>
      <c r="D535" s="5">
        <v>77</v>
      </c>
      <c r="E535" s="5">
        <v>82.34</v>
      </c>
    </row>
    <row r="536" spans="1:5">
      <c r="A536" s="4" t="str">
        <f t="shared" si="14"/>
        <v>202314</v>
      </c>
      <c r="B536" s="4" t="str">
        <f>"20231401828"</f>
        <v>20231401828</v>
      </c>
      <c r="C536" s="5">
        <v>0</v>
      </c>
      <c r="D536" s="5">
        <v>0</v>
      </c>
      <c r="E536" s="5">
        <v>0</v>
      </c>
    </row>
    <row r="537" spans="1:5">
      <c r="A537" s="4" t="str">
        <f t="shared" si="14"/>
        <v>202314</v>
      </c>
      <c r="B537" s="4" t="str">
        <f>"20231401829"</f>
        <v>20231401829</v>
      </c>
      <c r="C537" s="5">
        <v>89.8</v>
      </c>
      <c r="D537" s="5">
        <v>72.9</v>
      </c>
      <c r="E537" s="5">
        <v>77.97</v>
      </c>
    </row>
    <row r="538" spans="1:5">
      <c r="A538" s="4" t="str">
        <f t="shared" si="14"/>
        <v>202314</v>
      </c>
      <c r="B538" s="4" t="str">
        <f>"20231401830"</f>
        <v>20231401830</v>
      </c>
      <c r="C538" s="5">
        <v>85.88</v>
      </c>
      <c r="D538" s="5">
        <v>61.3</v>
      </c>
      <c r="E538" s="5">
        <v>68.67</v>
      </c>
    </row>
    <row r="539" spans="1:5">
      <c r="A539" s="4" t="str">
        <f t="shared" ref="A539:A602" si="15">"202315"</f>
        <v>202315</v>
      </c>
      <c r="B539" s="4" t="str">
        <f>"20231501901"</f>
        <v>20231501901</v>
      </c>
      <c r="C539" s="5">
        <v>0</v>
      </c>
      <c r="D539" s="5">
        <v>0</v>
      </c>
      <c r="E539" s="5">
        <v>0</v>
      </c>
    </row>
    <row r="540" spans="1:5">
      <c r="A540" s="4" t="str">
        <f t="shared" si="15"/>
        <v>202315</v>
      </c>
      <c r="B540" s="4" t="str">
        <f>"20231501902"</f>
        <v>20231501902</v>
      </c>
      <c r="C540" s="5">
        <v>71.78</v>
      </c>
      <c r="D540" s="5">
        <v>77.81</v>
      </c>
      <c r="E540" s="5">
        <v>76</v>
      </c>
    </row>
    <row r="541" spans="1:5">
      <c r="A541" s="4" t="str">
        <f t="shared" si="15"/>
        <v>202315</v>
      </c>
      <c r="B541" s="4" t="str">
        <f>"20231501903"</f>
        <v>20231501903</v>
      </c>
      <c r="C541" s="5">
        <v>0</v>
      </c>
      <c r="D541" s="5">
        <v>0</v>
      </c>
      <c r="E541" s="5">
        <v>0</v>
      </c>
    </row>
    <row r="542" spans="1:5">
      <c r="A542" s="4" t="str">
        <f t="shared" si="15"/>
        <v>202315</v>
      </c>
      <c r="B542" s="4" t="str">
        <f>"20231501904"</f>
        <v>20231501904</v>
      </c>
      <c r="C542" s="5">
        <v>97.82</v>
      </c>
      <c r="D542" s="5">
        <v>86.42</v>
      </c>
      <c r="E542" s="5">
        <v>89.84</v>
      </c>
    </row>
    <row r="543" spans="1:5">
      <c r="A543" s="4" t="str">
        <f t="shared" si="15"/>
        <v>202315</v>
      </c>
      <c r="B543" s="4" t="str">
        <f>"20231501905"</f>
        <v>20231501905</v>
      </c>
      <c r="C543" s="5">
        <v>99.91</v>
      </c>
      <c r="D543" s="5">
        <v>84.35</v>
      </c>
      <c r="E543" s="5">
        <v>89.02</v>
      </c>
    </row>
    <row r="544" spans="1:5">
      <c r="A544" s="4" t="str">
        <f t="shared" si="15"/>
        <v>202315</v>
      </c>
      <c r="B544" s="4" t="str">
        <f>"20231501906"</f>
        <v>20231501906</v>
      </c>
      <c r="C544" s="5">
        <v>0</v>
      </c>
      <c r="D544" s="5">
        <v>0</v>
      </c>
      <c r="E544" s="5">
        <v>0</v>
      </c>
    </row>
    <row r="545" spans="1:5">
      <c r="A545" s="4" t="str">
        <f t="shared" si="15"/>
        <v>202315</v>
      </c>
      <c r="B545" s="4" t="str">
        <f>"20231501907"</f>
        <v>20231501907</v>
      </c>
      <c r="C545" s="5">
        <v>92.95</v>
      </c>
      <c r="D545" s="5">
        <v>93.49</v>
      </c>
      <c r="E545" s="5">
        <v>93.33</v>
      </c>
    </row>
    <row r="546" spans="1:5">
      <c r="A546" s="4" t="str">
        <f t="shared" si="15"/>
        <v>202315</v>
      </c>
      <c r="B546" s="4" t="str">
        <f>"20231501908"</f>
        <v>20231501908</v>
      </c>
      <c r="C546" s="5">
        <v>0</v>
      </c>
      <c r="D546" s="5">
        <v>0</v>
      </c>
      <c r="E546" s="5">
        <v>0</v>
      </c>
    </row>
    <row r="547" spans="1:5">
      <c r="A547" s="4" t="str">
        <f t="shared" si="15"/>
        <v>202315</v>
      </c>
      <c r="B547" s="4" t="str">
        <f>"20231501909"</f>
        <v>20231501909</v>
      </c>
      <c r="C547" s="5">
        <v>92.52</v>
      </c>
      <c r="D547" s="5">
        <v>86.95</v>
      </c>
      <c r="E547" s="5">
        <v>88.62</v>
      </c>
    </row>
    <row r="548" spans="1:5">
      <c r="A548" s="4" t="str">
        <f t="shared" si="15"/>
        <v>202315</v>
      </c>
      <c r="B548" s="4" t="str">
        <f>"20231501910"</f>
        <v>20231501910</v>
      </c>
      <c r="C548" s="5">
        <v>87.95</v>
      </c>
      <c r="D548" s="5">
        <v>75.08</v>
      </c>
      <c r="E548" s="5">
        <v>78.94</v>
      </c>
    </row>
    <row r="549" spans="1:5">
      <c r="A549" s="4" t="str">
        <f t="shared" si="15"/>
        <v>202315</v>
      </c>
      <c r="B549" s="4" t="str">
        <f>"20231501911"</f>
        <v>20231501911</v>
      </c>
      <c r="C549" s="5">
        <v>0</v>
      </c>
      <c r="D549" s="5">
        <v>0</v>
      </c>
      <c r="E549" s="5">
        <v>0</v>
      </c>
    </row>
    <row r="550" spans="1:5">
      <c r="A550" s="4" t="str">
        <f t="shared" si="15"/>
        <v>202315</v>
      </c>
      <c r="B550" s="4" t="str">
        <f>"20231501912"</f>
        <v>20231501912</v>
      </c>
      <c r="C550" s="5">
        <v>109.22</v>
      </c>
      <c r="D550" s="5">
        <v>92.59</v>
      </c>
      <c r="E550" s="5">
        <v>97.58</v>
      </c>
    </row>
    <row r="551" spans="1:5">
      <c r="A551" s="4" t="str">
        <f t="shared" si="15"/>
        <v>202315</v>
      </c>
      <c r="B551" s="4" t="str">
        <f>"20231501913"</f>
        <v>20231501913</v>
      </c>
      <c r="C551" s="5">
        <v>98.06</v>
      </c>
      <c r="D551" s="5">
        <v>79.61</v>
      </c>
      <c r="E551" s="5">
        <v>85.15</v>
      </c>
    </row>
    <row r="552" spans="1:5">
      <c r="A552" s="4" t="str">
        <f t="shared" si="15"/>
        <v>202315</v>
      </c>
      <c r="B552" s="4" t="str">
        <f>"20231501914"</f>
        <v>20231501914</v>
      </c>
      <c r="C552" s="5">
        <v>91.16</v>
      </c>
      <c r="D552" s="5">
        <v>89.54</v>
      </c>
      <c r="E552" s="5">
        <v>90.03</v>
      </c>
    </row>
    <row r="553" spans="1:5">
      <c r="A553" s="4" t="str">
        <f t="shared" si="15"/>
        <v>202315</v>
      </c>
      <c r="B553" s="4" t="str">
        <f>"20231501915"</f>
        <v>20231501915</v>
      </c>
      <c r="C553" s="5">
        <v>96.3</v>
      </c>
      <c r="D553" s="5">
        <v>73.91</v>
      </c>
      <c r="E553" s="5">
        <v>80.63</v>
      </c>
    </row>
    <row r="554" spans="1:5">
      <c r="A554" s="4" t="str">
        <f t="shared" si="15"/>
        <v>202315</v>
      </c>
      <c r="B554" s="4" t="str">
        <f>"20231501916"</f>
        <v>20231501916</v>
      </c>
      <c r="C554" s="5">
        <v>90.7</v>
      </c>
      <c r="D554" s="5">
        <v>75.15</v>
      </c>
      <c r="E554" s="5">
        <v>79.82</v>
      </c>
    </row>
    <row r="555" spans="1:5">
      <c r="A555" s="4" t="str">
        <f t="shared" si="15"/>
        <v>202315</v>
      </c>
      <c r="B555" s="4" t="str">
        <f>"20231501917"</f>
        <v>20231501917</v>
      </c>
      <c r="C555" s="5">
        <v>88.38</v>
      </c>
      <c r="D555" s="5">
        <v>67.85</v>
      </c>
      <c r="E555" s="5">
        <v>74.01</v>
      </c>
    </row>
    <row r="556" spans="1:5">
      <c r="A556" s="4" t="str">
        <f t="shared" si="15"/>
        <v>202315</v>
      </c>
      <c r="B556" s="4" t="str">
        <f>"20231501918"</f>
        <v>20231501918</v>
      </c>
      <c r="C556" s="5">
        <v>79.57</v>
      </c>
      <c r="D556" s="5">
        <v>82.33</v>
      </c>
      <c r="E556" s="5">
        <v>81.5</v>
      </c>
    </row>
    <row r="557" spans="1:5">
      <c r="A557" s="4" t="str">
        <f t="shared" si="15"/>
        <v>202315</v>
      </c>
      <c r="B557" s="4" t="str">
        <f>"20231501919"</f>
        <v>20231501919</v>
      </c>
      <c r="C557" s="5">
        <v>89.14</v>
      </c>
      <c r="D557" s="5">
        <v>90.23</v>
      </c>
      <c r="E557" s="5">
        <v>89.9</v>
      </c>
    </row>
    <row r="558" spans="1:5">
      <c r="A558" s="4" t="str">
        <f t="shared" si="15"/>
        <v>202315</v>
      </c>
      <c r="B558" s="4" t="str">
        <f>"20231501920"</f>
        <v>20231501920</v>
      </c>
      <c r="C558" s="5">
        <v>87.03</v>
      </c>
      <c r="D558" s="5">
        <v>86.37</v>
      </c>
      <c r="E558" s="5">
        <v>86.57</v>
      </c>
    </row>
    <row r="559" spans="1:5">
      <c r="A559" s="4" t="str">
        <f t="shared" si="15"/>
        <v>202315</v>
      </c>
      <c r="B559" s="4" t="str">
        <f>"20231501921"</f>
        <v>20231501921</v>
      </c>
      <c r="C559" s="5">
        <v>75.39</v>
      </c>
      <c r="D559" s="5">
        <v>73.78</v>
      </c>
      <c r="E559" s="5">
        <v>74.26</v>
      </c>
    </row>
    <row r="560" spans="1:5">
      <c r="A560" s="4" t="str">
        <f t="shared" si="15"/>
        <v>202315</v>
      </c>
      <c r="B560" s="4" t="str">
        <f>"20231501922"</f>
        <v>20231501922</v>
      </c>
      <c r="C560" s="5">
        <v>94.98</v>
      </c>
      <c r="D560" s="5">
        <v>78.15</v>
      </c>
      <c r="E560" s="5">
        <v>83.2</v>
      </c>
    </row>
    <row r="561" spans="1:5">
      <c r="A561" s="4" t="str">
        <f t="shared" si="15"/>
        <v>202315</v>
      </c>
      <c r="B561" s="4" t="str">
        <f>"20231501923"</f>
        <v>20231501923</v>
      </c>
      <c r="C561" s="5">
        <v>85.69</v>
      </c>
      <c r="D561" s="5">
        <v>79.87</v>
      </c>
      <c r="E561" s="5">
        <v>81.62</v>
      </c>
    </row>
    <row r="562" spans="1:5">
      <c r="A562" s="4" t="str">
        <f t="shared" si="15"/>
        <v>202315</v>
      </c>
      <c r="B562" s="4" t="str">
        <f>"20231501924"</f>
        <v>20231501924</v>
      </c>
      <c r="C562" s="5">
        <v>82.32</v>
      </c>
      <c r="D562" s="5">
        <v>90.42</v>
      </c>
      <c r="E562" s="5">
        <v>87.99</v>
      </c>
    </row>
    <row r="563" spans="1:5">
      <c r="A563" s="4" t="str">
        <f t="shared" si="15"/>
        <v>202315</v>
      </c>
      <c r="B563" s="4" t="str">
        <f>"20231501925"</f>
        <v>20231501925</v>
      </c>
      <c r="C563" s="5">
        <v>0</v>
      </c>
      <c r="D563" s="5">
        <v>0</v>
      </c>
      <c r="E563" s="5">
        <v>0</v>
      </c>
    </row>
    <row r="564" spans="1:5">
      <c r="A564" s="4" t="str">
        <f t="shared" si="15"/>
        <v>202315</v>
      </c>
      <c r="B564" s="4" t="str">
        <f>"20231501926"</f>
        <v>20231501926</v>
      </c>
      <c r="C564" s="5">
        <v>81.36</v>
      </c>
      <c r="D564" s="5">
        <v>76.9</v>
      </c>
      <c r="E564" s="5">
        <v>78.24</v>
      </c>
    </row>
    <row r="565" spans="1:5">
      <c r="A565" s="4" t="str">
        <f t="shared" si="15"/>
        <v>202315</v>
      </c>
      <c r="B565" s="4" t="str">
        <f>"20231501927"</f>
        <v>20231501927</v>
      </c>
      <c r="C565" s="5">
        <v>0</v>
      </c>
      <c r="D565" s="5">
        <v>0</v>
      </c>
      <c r="E565" s="5">
        <v>0</v>
      </c>
    </row>
    <row r="566" spans="1:5">
      <c r="A566" s="4" t="str">
        <f t="shared" si="15"/>
        <v>202315</v>
      </c>
      <c r="B566" s="4" t="str">
        <f>"20231501928"</f>
        <v>20231501928</v>
      </c>
      <c r="C566" s="5">
        <v>85.56</v>
      </c>
      <c r="D566" s="5">
        <v>77.54</v>
      </c>
      <c r="E566" s="5">
        <v>79.95</v>
      </c>
    </row>
    <row r="567" spans="1:5">
      <c r="A567" s="4" t="str">
        <f t="shared" si="15"/>
        <v>202315</v>
      </c>
      <c r="B567" s="4" t="str">
        <f>"20231501929"</f>
        <v>20231501929</v>
      </c>
      <c r="C567" s="5">
        <v>80.73</v>
      </c>
      <c r="D567" s="5">
        <v>70.6</v>
      </c>
      <c r="E567" s="5">
        <v>73.64</v>
      </c>
    </row>
    <row r="568" spans="1:5">
      <c r="A568" s="4" t="str">
        <f t="shared" si="15"/>
        <v>202315</v>
      </c>
      <c r="B568" s="4" t="str">
        <f>"20231501930"</f>
        <v>20231501930</v>
      </c>
      <c r="C568" s="5">
        <v>102.04</v>
      </c>
      <c r="D568" s="5">
        <v>79.43</v>
      </c>
      <c r="E568" s="5">
        <v>86.21</v>
      </c>
    </row>
    <row r="569" spans="1:5">
      <c r="A569" s="4" t="str">
        <f t="shared" si="15"/>
        <v>202315</v>
      </c>
      <c r="B569" s="4" t="str">
        <f>"20231502001"</f>
        <v>20231502001</v>
      </c>
      <c r="C569" s="5">
        <v>89.21</v>
      </c>
      <c r="D569" s="5">
        <v>90.23</v>
      </c>
      <c r="E569" s="5">
        <v>89.92</v>
      </c>
    </row>
    <row r="570" spans="1:5">
      <c r="A570" s="4" t="str">
        <f t="shared" si="15"/>
        <v>202315</v>
      </c>
      <c r="B570" s="4" t="str">
        <f>"20231502002"</f>
        <v>20231502002</v>
      </c>
      <c r="C570" s="5">
        <v>91.99</v>
      </c>
      <c r="D570" s="5">
        <v>90.05</v>
      </c>
      <c r="E570" s="5">
        <v>90.63</v>
      </c>
    </row>
    <row r="571" spans="1:5">
      <c r="A571" s="4" t="str">
        <f t="shared" si="15"/>
        <v>202315</v>
      </c>
      <c r="B571" s="4" t="str">
        <f>"20231502003"</f>
        <v>20231502003</v>
      </c>
      <c r="C571" s="5">
        <v>102.43</v>
      </c>
      <c r="D571" s="5">
        <v>88.47</v>
      </c>
      <c r="E571" s="5">
        <v>92.66</v>
      </c>
    </row>
    <row r="572" spans="1:5">
      <c r="A572" s="4" t="str">
        <f t="shared" si="15"/>
        <v>202315</v>
      </c>
      <c r="B572" s="4" t="str">
        <f>"20231502004"</f>
        <v>20231502004</v>
      </c>
      <c r="C572" s="5">
        <v>92.56</v>
      </c>
      <c r="D572" s="5">
        <v>82.41</v>
      </c>
      <c r="E572" s="5">
        <v>85.46</v>
      </c>
    </row>
    <row r="573" spans="1:5">
      <c r="A573" s="4" t="str">
        <f t="shared" si="15"/>
        <v>202315</v>
      </c>
      <c r="B573" s="4" t="str">
        <f>"20231502005"</f>
        <v>20231502005</v>
      </c>
      <c r="C573" s="5">
        <v>70.38</v>
      </c>
      <c r="D573" s="5">
        <v>65.37</v>
      </c>
      <c r="E573" s="5">
        <v>66.87</v>
      </c>
    </row>
    <row r="574" spans="1:5">
      <c r="A574" s="4" t="str">
        <f t="shared" si="15"/>
        <v>202315</v>
      </c>
      <c r="B574" s="4" t="str">
        <f>"20231502006"</f>
        <v>20231502006</v>
      </c>
      <c r="C574" s="5">
        <v>0</v>
      </c>
      <c r="D574" s="5">
        <v>0</v>
      </c>
      <c r="E574" s="5">
        <v>0</v>
      </c>
    </row>
    <row r="575" spans="1:5">
      <c r="A575" s="4" t="str">
        <f t="shared" si="15"/>
        <v>202315</v>
      </c>
      <c r="B575" s="4" t="str">
        <f>"20231502007"</f>
        <v>20231502007</v>
      </c>
      <c r="C575" s="5">
        <v>97.17</v>
      </c>
      <c r="D575" s="5">
        <v>92.28</v>
      </c>
      <c r="E575" s="5">
        <v>93.75</v>
      </c>
    </row>
    <row r="576" spans="1:5">
      <c r="A576" s="4" t="str">
        <f t="shared" si="15"/>
        <v>202315</v>
      </c>
      <c r="B576" s="4" t="str">
        <f>"20231502008"</f>
        <v>20231502008</v>
      </c>
      <c r="C576" s="5">
        <v>82.14</v>
      </c>
      <c r="D576" s="5">
        <v>81.47</v>
      </c>
      <c r="E576" s="5">
        <v>81.67</v>
      </c>
    </row>
    <row r="577" spans="1:5">
      <c r="A577" s="4" t="str">
        <f t="shared" si="15"/>
        <v>202315</v>
      </c>
      <c r="B577" s="4" t="str">
        <f>"20231502009"</f>
        <v>20231502009</v>
      </c>
      <c r="C577" s="5">
        <v>93.49</v>
      </c>
      <c r="D577" s="5">
        <v>74.79</v>
      </c>
      <c r="E577" s="5">
        <v>80.4</v>
      </c>
    </row>
    <row r="578" spans="1:5">
      <c r="A578" s="4" t="str">
        <f t="shared" si="15"/>
        <v>202315</v>
      </c>
      <c r="B578" s="4" t="str">
        <f>"20231502010"</f>
        <v>20231502010</v>
      </c>
      <c r="C578" s="5">
        <v>78.3</v>
      </c>
      <c r="D578" s="5">
        <v>91.47</v>
      </c>
      <c r="E578" s="5">
        <v>87.52</v>
      </c>
    </row>
    <row r="579" spans="1:5">
      <c r="A579" s="4" t="str">
        <f t="shared" si="15"/>
        <v>202315</v>
      </c>
      <c r="B579" s="4" t="str">
        <f>"20231502011"</f>
        <v>20231502011</v>
      </c>
      <c r="C579" s="5">
        <v>70.65</v>
      </c>
      <c r="D579" s="5">
        <v>77.78</v>
      </c>
      <c r="E579" s="5">
        <v>75.64</v>
      </c>
    </row>
    <row r="580" spans="1:5">
      <c r="A580" s="4" t="str">
        <f t="shared" si="15"/>
        <v>202315</v>
      </c>
      <c r="B580" s="4" t="str">
        <f>"20231502012"</f>
        <v>20231502012</v>
      </c>
      <c r="C580" s="5">
        <v>100.58</v>
      </c>
      <c r="D580" s="5">
        <v>78.04</v>
      </c>
      <c r="E580" s="5">
        <v>84.8</v>
      </c>
    </row>
    <row r="581" spans="1:5">
      <c r="A581" s="4" t="str">
        <f t="shared" si="15"/>
        <v>202315</v>
      </c>
      <c r="B581" s="4" t="str">
        <f>"20231502013"</f>
        <v>20231502013</v>
      </c>
      <c r="C581" s="5">
        <v>81.78</v>
      </c>
      <c r="D581" s="5">
        <v>62.38</v>
      </c>
      <c r="E581" s="5">
        <v>68.2</v>
      </c>
    </row>
    <row r="582" spans="1:5">
      <c r="A582" s="4" t="str">
        <f t="shared" si="15"/>
        <v>202315</v>
      </c>
      <c r="B582" s="4" t="str">
        <f>"20231502014"</f>
        <v>20231502014</v>
      </c>
      <c r="C582" s="5">
        <v>99.4</v>
      </c>
      <c r="D582" s="5">
        <v>78.67</v>
      </c>
      <c r="E582" s="5">
        <v>84.89</v>
      </c>
    </row>
    <row r="583" spans="1:5">
      <c r="A583" s="4" t="str">
        <f t="shared" si="15"/>
        <v>202315</v>
      </c>
      <c r="B583" s="4" t="str">
        <f>"20231502015"</f>
        <v>20231502015</v>
      </c>
      <c r="C583" s="5">
        <v>85.2</v>
      </c>
      <c r="D583" s="5">
        <v>79.71</v>
      </c>
      <c r="E583" s="5">
        <v>81.36</v>
      </c>
    </row>
    <row r="584" spans="1:5">
      <c r="A584" s="4" t="str">
        <f t="shared" si="15"/>
        <v>202315</v>
      </c>
      <c r="B584" s="4" t="str">
        <f>"20231502016"</f>
        <v>20231502016</v>
      </c>
      <c r="C584" s="5">
        <v>93.58</v>
      </c>
      <c r="D584" s="5">
        <v>78.29</v>
      </c>
      <c r="E584" s="5">
        <v>82.88</v>
      </c>
    </row>
    <row r="585" spans="1:5">
      <c r="A585" s="4" t="str">
        <f t="shared" si="15"/>
        <v>202315</v>
      </c>
      <c r="B585" s="4" t="str">
        <f>"20231502017"</f>
        <v>20231502017</v>
      </c>
      <c r="C585" s="5">
        <v>0</v>
      </c>
      <c r="D585" s="5">
        <v>0</v>
      </c>
      <c r="E585" s="5">
        <v>0</v>
      </c>
    </row>
    <row r="586" spans="1:5">
      <c r="A586" s="4" t="str">
        <f t="shared" si="15"/>
        <v>202315</v>
      </c>
      <c r="B586" s="4" t="str">
        <f>"20231502018"</f>
        <v>20231502018</v>
      </c>
      <c r="C586" s="5">
        <v>82.08</v>
      </c>
      <c r="D586" s="5">
        <v>78.64</v>
      </c>
      <c r="E586" s="5">
        <v>79.67</v>
      </c>
    </row>
    <row r="587" spans="1:5">
      <c r="A587" s="4" t="str">
        <f t="shared" si="15"/>
        <v>202315</v>
      </c>
      <c r="B587" s="4" t="str">
        <f>"20231502019"</f>
        <v>20231502019</v>
      </c>
      <c r="C587" s="5">
        <v>73.04</v>
      </c>
      <c r="D587" s="5">
        <v>68.79</v>
      </c>
      <c r="E587" s="5">
        <v>70.07</v>
      </c>
    </row>
    <row r="588" spans="1:5">
      <c r="A588" s="4" t="str">
        <f t="shared" si="15"/>
        <v>202315</v>
      </c>
      <c r="B588" s="4" t="str">
        <f>"20231502020"</f>
        <v>20231502020</v>
      </c>
      <c r="C588" s="5">
        <v>95.41</v>
      </c>
      <c r="D588" s="5">
        <v>68.14</v>
      </c>
      <c r="E588" s="5">
        <v>76.32</v>
      </c>
    </row>
    <row r="589" spans="1:5">
      <c r="A589" s="4" t="str">
        <f t="shared" si="15"/>
        <v>202315</v>
      </c>
      <c r="B589" s="4" t="str">
        <f>"20231502021"</f>
        <v>20231502021</v>
      </c>
      <c r="C589" s="5">
        <v>89.81</v>
      </c>
      <c r="D589" s="5">
        <v>99.6</v>
      </c>
      <c r="E589" s="5">
        <v>96.66</v>
      </c>
    </row>
    <row r="590" spans="1:5">
      <c r="A590" s="4" t="str">
        <f t="shared" si="15"/>
        <v>202315</v>
      </c>
      <c r="B590" s="4" t="str">
        <f>"20231502022"</f>
        <v>20231502022</v>
      </c>
      <c r="C590" s="5">
        <v>0</v>
      </c>
      <c r="D590" s="5">
        <v>0</v>
      </c>
      <c r="E590" s="5">
        <v>0</v>
      </c>
    </row>
    <row r="591" spans="1:5">
      <c r="A591" s="4" t="str">
        <f t="shared" si="15"/>
        <v>202315</v>
      </c>
      <c r="B591" s="4" t="str">
        <f>"20231502023"</f>
        <v>20231502023</v>
      </c>
      <c r="C591" s="5">
        <v>98.36</v>
      </c>
      <c r="D591" s="5">
        <v>95.63</v>
      </c>
      <c r="E591" s="5">
        <v>96.45</v>
      </c>
    </row>
    <row r="592" spans="1:5">
      <c r="A592" s="4" t="str">
        <f t="shared" si="15"/>
        <v>202315</v>
      </c>
      <c r="B592" s="4" t="str">
        <f>"20231502024"</f>
        <v>20231502024</v>
      </c>
      <c r="C592" s="5">
        <v>90.6</v>
      </c>
      <c r="D592" s="5">
        <v>84.28</v>
      </c>
      <c r="E592" s="5">
        <v>86.18</v>
      </c>
    </row>
    <row r="593" spans="1:5">
      <c r="A593" s="4" t="str">
        <f t="shared" si="15"/>
        <v>202315</v>
      </c>
      <c r="B593" s="4" t="str">
        <f>"20231502025"</f>
        <v>20231502025</v>
      </c>
      <c r="C593" s="5">
        <v>83.61</v>
      </c>
      <c r="D593" s="5">
        <v>94.23</v>
      </c>
      <c r="E593" s="5">
        <v>91.04</v>
      </c>
    </row>
    <row r="594" spans="1:5">
      <c r="A594" s="4" t="str">
        <f t="shared" si="15"/>
        <v>202315</v>
      </c>
      <c r="B594" s="4" t="str">
        <f>"20231502026"</f>
        <v>20231502026</v>
      </c>
      <c r="C594" s="5">
        <v>87.48</v>
      </c>
      <c r="D594" s="5">
        <v>81.4</v>
      </c>
      <c r="E594" s="5">
        <v>83.22</v>
      </c>
    </row>
    <row r="595" spans="1:5">
      <c r="A595" s="4" t="str">
        <f t="shared" si="15"/>
        <v>202315</v>
      </c>
      <c r="B595" s="4" t="str">
        <f>"20231502027"</f>
        <v>20231502027</v>
      </c>
      <c r="C595" s="5">
        <v>87.39</v>
      </c>
      <c r="D595" s="5">
        <v>80.3</v>
      </c>
      <c r="E595" s="5">
        <v>82.43</v>
      </c>
    </row>
    <row r="596" spans="1:5">
      <c r="A596" s="4" t="str">
        <f t="shared" si="15"/>
        <v>202315</v>
      </c>
      <c r="B596" s="4" t="str">
        <f>"20231502028"</f>
        <v>20231502028</v>
      </c>
      <c r="C596" s="5">
        <v>88.54</v>
      </c>
      <c r="D596" s="5">
        <v>75.96</v>
      </c>
      <c r="E596" s="5">
        <v>79.73</v>
      </c>
    </row>
    <row r="597" spans="1:5">
      <c r="A597" s="4" t="str">
        <f t="shared" si="15"/>
        <v>202315</v>
      </c>
      <c r="B597" s="4" t="str">
        <f>"20231502029"</f>
        <v>20231502029</v>
      </c>
      <c r="C597" s="5">
        <v>89.46</v>
      </c>
      <c r="D597" s="5">
        <v>90.68</v>
      </c>
      <c r="E597" s="5">
        <v>90.31</v>
      </c>
    </row>
    <row r="598" spans="1:5">
      <c r="A598" s="4" t="str">
        <f t="shared" si="15"/>
        <v>202315</v>
      </c>
      <c r="B598" s="4" t="str">
        <f>"20231502030"</f>
        <v>20231502030</v>
      </c>
      <c r="C598" s="5">
        <v>88.08</v>
      </c>
      <c r="D598" s="5">
        <v>85.76</v>
      </c>
      <c r="E598" s="5">
        <v>86.46</v>
      </c>
    </row>
    <row r="599" spans="1:5">
      <c r="A599" s="4" t="str">
        <f t="shared" si="15"/>
        <v>202315</v>
      </c>
      <c r="B599" s="4" t="str">
        <f>"20231502101"</f>
        <v>20231502101</v>
      </c>
      <c r="C599" s="5">
        <v>97.46</v>
      </c>
      <c r="D599" s="5">
        <v>71.67</v>
      </c>
      <c r="E599" s="5">
        <v>79.41</v>
      </c>
    </row>
    <row r="600" spans="1:5">
      <c r="A600" s="4" t="str">
        <f t="shared" si="15"/>
        <v>202315</v>
      </c>
      <c r="B600" s="4" t="str">
        <f>"20231502102"</f>
        <v>20231502102</v>
      </c>
      <c r="C600" s="5">
        <v>85.07</v>
      </c>
      <c r="D600" s="5">
        <v>79.4</v>
      </c>
      <c r="E600" s="5">
        <v>81.1</v>
      </c>
    </row>
    <row r="601" spans="1:5">
      <c r="A601" s="4" t="str">
        <f t="shared" si="15"/>
        <v>202315</v>
      </c>
      <c r="B601" s="4" t="str">
        <f>"20231502103"</f>
        <v>20231502103</v>
      </c>
      <c r="C601" s="5">
        <v>81.03</v>
      </c>
      <c r="D601" s="5">
        <v>86.36</v>
      </c>
      <c r="E601" s="5">
        <v>84.76</v>
      </c>
    </row>
    <row r="602" spans="1:5">
      <c r="A602" s="4" t="str">
        <f t="shared" si="15"/>
        <v>202315</v>
      </c>
      <c r="B602" s="4" t="str">
        <f>"20231502104"</f>
        <v>20231502104</v>
      </c>
      <c r="C602" s="5">
        <v>107.87</v>
      </c>
      <c r="D602" s="5">
        <v>84.85</v>
      </c>
      <c r="E602" s="5">
        <v>91.76</v>
      </c>
    </row>
    <row r="603" spans="1:5">
      <c r="A603" s="4" t="str">
        <f>"202315"</f>
        <v>202315</v>
      </c>
      <c r="B603" s="4" t="str">
        <f>"20231502105"</f>
        <v>20231502105</v>
      </c>
      <c r="C603" s="5">
        <v>90.44</v>
      </c>
      <c r="D603" s="5">
        <v>92.31</v>
      </c>
      <c r="E603" s="5">
        <v>91.75</v>
      </c>
    </row>
    <row r="604" spans="1:5">
      <c r="A604" s="4" t="str">
        <f t="shared" ref="A604:A624" si="16">"202308"</f>
        <v>202308</v>
      </c>
      <c r="B604" s="4" t="str">
        <f>"20230802106"</f>
        <v>20230802106</v>
      </c>
      <c r="C604" s="5">
        <v>80.37</v>
      </c>
      <c r="D604" s="5">
        <v>58.7</v>
      </c>
      <c r="E604" s="5">
        <v>65.2</v>
      </c>
    </row>
    <row r="605" spans="1:5">
      <c r="A605" s="4" t="str">
        <f t="shared" si="16"/>
        <v>202308</v>
      </c>
      <c r="B605" s="4" t="str">
        <f>"20230802107"</f>
        <v>20230802107</v>
      </c>
      <c r="C605" s="5">
        <v>0</v>
      </c>
      <c r="D605" s="5">
        <v>0</v>
      </c>
      <c r="E605" s="5">
        <v>0</v>
      </c>
    </row>
    <row r="606" spans="1:5">
      <c r="A606" s="4" t="str">
        <f t="shared" si="16"/>
        <v>202308</v>
      </c>
      <c r="B606" s="4" t="str">
        <f>"20230802108"</f>
        <v>20230802108</v>
      </c>
      <c r="C606" s="5">
        <v>91.7</v>
      </c>
      <c r="D606" s="5">
        <v>100.3</v>
      </c>
      <c r="E606" s="5">
        <v>97.72</v>
      </c>
    </row>
    <row r="607" spans="1:5">
      <c r="A607" s="4" t="str">
        <f t="shared" si="16"/>
        <v>202308</v>
      </c>
      <c r="B607" s="4" t="str">
        <f>"20230802109"</f>
        <v>20230802109</v>
      </c>
      <c r="C607" s="5">
        <v>95.83</v>
      </c>
      <c r="D607" s="5">
        <v>89.6</v>
      </c>
      <c r="E607" s="5">
        <v>91.47</v>
      </c>
    </row>
    <row r="608" spans="1:5">
      <c r="A608" s="4" t="str">
        <f t="shared" si="16"/>
        <v>202308</v>
      </c>
      <c r="B608" s="4" t="str">
        <f>"20230802110"</f>
        <v>20230802110</v>
      </c>
      <c r="C608" s="5">
        <v>85.13</v>
      </c>
      <c r="D608" s="5">
        <v>97.8</v>
      </c>
      <c r="E608" s="5">
        <v>94</v>
      </c>
    </row>
    <row r="609" spans="1:5">
      <c r="A609" s="4" t="str">
        <f t="shared" si="16"/>
        <v>202308</v>
      </c>
      <c r="B609" s="4" t="str">
        <f>"20230802111"</f>
        <v>20230802111</v>
      </c>
      <c r="C609" s="5">
        <v>74.86</v>
      </c>
      <c r="D609" s="5">
        <v>51.6</v>
      </c>
      <c r="E609" s="5">
        <v>58.58</v>
      </c>
    </row>
    <row r="610" spans="1:5">
      <c r="A610" s="4" t="str">
        <f t="shared" si="16"/>
        <v>202308</v>
      </c>
      <c r="B610" s="4" t="str">
        <f>"20230802112"</f>
        <v>20230802112</v>
      </c>
      <c r="C610" s="5">
        <v>84.63</v>
      </c>
      <c r="D610" s="5">
        <v>91.3</v>
      </c>
      <c r="E610" s="5">
        <v>89.3</v>
      </c>
    </row>
    <row r="611" spans="1:5">
      <c r="A611" s="4" t="str">
        <f t="shared" si="16"/>
        <v>202308</v>
      </c>
      <c r="B611" s="4" t="str">
        <f>"20230802113"</f>
        <v>20230802113</v>
      </c>
      <c r="C611" s="5">
        <v>88.61</v>
      </c>
      <c r="D611" s="5">
        <v>84.4</v>
      </c>
      <c r="E611" s="5">
        <v>85.66</v>
      </c>
    </row>
    <row r="612" spans="1:5">
      <c r="A612" s="4" t="str">
        <f t="shared" si="16"/>
        <v>202308</v>
      </c>
      <c r="B612" s="4" t="str">
        <f>"20230802114"</f>
        <v>20230802114</v>
      </c>
      <c r="C612" s="5">
        <v>87.15</v>
      </c>
      <c r="D612" s="5">
        <v>91.9</v>
      </c>
      <c r="E612" s="5">
        <v>90.48</v>
      </c>
    </row>
    <row r="613" spans="1:5">
      <c r="A613" s="4" t="str">
        <f t="shared" si="16"/>
        <v>202308</v>
      </c>
      <c r="B613" s="4" t="str">
        <f>"20230802115"</f>
        <v>20230802115</v>
      </c>
      <c r="C613" s="5">
        <v>95.33</v>
      </c>
      <c r="D613" s="5">
        <v>81.8</v>
      </c>
      <c r="E613" s="5">
        <v>85.86</v>
      </c>
    </row>
    <row r="614" spans="1:5">
      <c r="A614" s="4" t="str">
        <f t="shared" si="16"/>
        <v>202308</v>
      </c>
      <c r="B614" s="4" t="str">
        <f>"20230802116"</f>
        <v>20230802116</v>
      </c>
      <c r="C614" s="5">
        <v>97.59</v>
      </c>
      <c r="D614" s="5">
        <v>114.2</v>
      </c>
      <c r="E614" s="5">
        <v>109.22</v>
      </c>
    </row>
    <row r="615" spans="1:5">
      <c r="A615" s="4" t="str">
        <f t="shared" si="16"/>
        <v>202308</v>
      </c>
      <c r="B615" s="4" t="str">
        <f>"20230802117"</f>
        <v>20230802117</v>
      </c>
      <c r="C615" s="5">
        <v>90.63</v>
      </c>
      <c r="D615" s="5">
        <v>88.9</v>
      </c>
      <c r="E615" s="5">
        <v>89.42</v>
      </c>
    </row>
    <row r="616" spans="1:5">
      <c r="A616" s="4" t="str">
        <f t="shared" si="16"/>
        <v>202308</v>
      </c>
      <c r="B616" s="4" t="str">
        <f>"20230802118"</f>
        <v>20230802118</v>
      </c>
      <c r="C616" s="5">
        <v>75.24</v>
      </c>
      <c r="D616" s="5">
        <v>85.7</v>
      </c>
      <c r="E616" s="5">
        <v>82.56</v>
      </c>
    </row>
    <row r="617" spans="1:5">
      <c r="A617" s="4" t="str">
        <f t="shared" si="16"/>
        <v>202308</v>
      </c>
      <c r="B617" s="4" t="str">
        <f>"20230802119"</f>
        <v>20230802119</v>
      </c>
      <c r="C617" s="5">
        <v>0</v>
      </c>
      <c r="D617" s="5">
        <v>0</v>
      </c>
      <c r="E617" s="5">
        <v>0</v>
      </c>
    </row>
    <row r="618" spans="1:5">
      <c r="A618" s="4" t="str">
        <f t="shared" si="16"/>
        <v>202308</v>
      </c>
      <c r="B618" s="4" t="str">
        <f>"20230802120"</f>
        <v>20230802120</v>
      </c>
      <c r="C618" s="5">
        <v>79.23</v>
      </c>
      <c r="D618" s="5">
        <v>95</v>
      </c>
      <c r="E618" s="5">
        <v>90.27</v>
      </c>
    </row>
    <row r="619" spans="1:5">
      <c r="A619" s="4" t="str">
        <f t="shared" si="16"/>
        <v>202308</v>
      </c>
      <c r="B619" s="4" t="str">
        <f>"20230802121"</f>
        <v>20230802121</v>
      </c>
      <c r="C619" s="5">
        <v>71.65</v>
      </c>
      <c r="D619" s="5">
        <v>57.1</v>
      </c>
      <c r="E619" s="5">
        <v>61.47</v>
      </c>
    </row>
    <row r="620" spans="1:5">
      <c r="A620" s="4" t="str">
        <f t="shared" si="16"/>
        <v>202308</v>
      </c>
      <c r="B620" s="4" t="str">
        <f>"20230802122"</f>
        <v>20230802122</v>
      </c>
      <c r="C620" s="5">
        <v>83.77</v>
      </c>
      <c r="D620" s="5">
        <v>82.7</v>
      </c>
      <c r="E620" s="5">
        <v>83.02</v>
      </c>
    </row>
    <row r="621" spans="1:5">
      <c r="A621" s="4" t="str">
        <f t="shared" si="16"/>
        <v>202308</v>
      </c>
      <c r="B621" s="4" t="str">
        <f>"20230802123"</f>
        <v>20230802123</v>
      </c>
      <c r="C621" s="5">
        <v>0</v>
      </c>
      <c r="D621" s="5">
        <v>0</v>
      </c>
      <c r="E621" s="5">
        <v>0</v>
      </c>
    </row>
    <row r="622" spans="1:5">
      <c r="A622" s="4" t="str">
        <f t="shared" si="16"/>
        <v>202308</v>
      </c>
      <c r="B622" s="4" t="str">
        <f>"20230802124"</f>
        <v>20230802124</v>
      </c>
      <c r="C622" s="5">
        <v>66.21</v>
      </c>
      <c r="D622" s="5">
        <v>101.6</v>
      </c>
      <c r="E622" s="5">
        <v>90.98</v>
      </c>
    </row>
    <row r="623" spans="1:5">
      <c r="A623" s="4" t="str">
        <f t="shared" si="16"/>
        <v>202308</v>
      </c>
      <c r="B623" s="4" t="str">
        <f>"20230802125"</f>
        <v>20230802125</v>
      </c>
      <c r="C623" s="5">
        <v>98.31</v>
      </c>
      <c r="D623" s="5">
        <v>98</v>
      </c>
      <c r="E623" s="5">
        <v>98.09</v>
      </c>
    </row>
    <row r="624" spans="1:5">
      <c r="A624" s="4" t="str">
        <f t="shared" si="16"/>
        <v>202308</v>
      </c>
      <c r="B624" s="4" t="str">
        <f>"20230802126"</f>
        <v>20230802126</v>
      </c>
      <c r="C624" s="5">
        <v>90.1</v>
      </c>
      <c r="D624" s="5">
        <v>89.2</v>
      </c>
      <c r="E624" s="5">
        <v>89.47</v>
      </c>
    </row>
    <row r="625" spans="1:5">
      <c r="A625" s="4" t="str">
        <f t="shared" ref="A625:A635" si="17">"202313"</f>
        <v>202313</v>
      </c>
      <c r="B625" s="4" t="str">
        <f>"20231302201"</f>
        <v>20231302201</v>
      </c>
      <c r="C625" s="5">
        <v>77.48</v>
      </c>
      <c r="D625" s="5">
        <v>85.7</v>
      </c>
      <c r="E625" s="5">
        <v>83.23</v>
      </c>
    </row>
    <row r="626" spans="1:5">
      <c r="A626" s="4" t="str">
        <f t="shared" si="17"/>
        <v>202313</v>
      </c>
      <c r="B626" s="4" t="str">
        <f>"20231302202"</f>
        <v>20231302202</v>
      </c>
      <c r="C626" s="5">
        <v>0</v>
      </c>
      <c r="D626" s="5">
        <v>0</v>
      </c>
      <c r="E626" s="5">
        <v>0</v>
      </c>
    </row>
    <row r="627" spans="1:5">
      <c r="A627" s="4" t="str">
        <f t="shared" si="17"/>
        <v>202313</v>
      </c>
      <c r="B627" s="4" t="str">
        <f>"20231302203"</f>
        <v>20231302203</v>
      </c>
      <c r="C627" s="5">
        <v>87.12</v>
      </c>
      <c r="D627" s="5">
        <v>92.92</v>
      </c>
      <c r="E627" s="5">
        <v>91.18</v>
      </c>
    </row>
    <row r="628" spans="1:5">
      <c r="A628" s="4" t="str">
        <f t="shared" si="17"/>
        <v>202313</v>
      </c>
      <c r="B628" s="4" t="str">
        <f>"20231302204"</f>
        <v>20231302204</v>
      </c>
      <c r="C628" s="5">
        <v>0</v>
      </c>
      <c r="D628" s="5">
        <v>0</v>
      </c>
      <c r="E628" s="5">
        <v>0</v>
      </c>
    </row>
    <row r="629" spans="1:5">
      <c r="A629" s="4" t="str">
        <f t="shared" si="17"/>
        <v>202313</v>
      </c>
      <c r="B629" s="4" t="str">
        <f>"20231302205"</f>
        <v>20231302205</v>
      </c>
      <c r="C629" s="5">
        <v>84.1</v>
      </c>
      <c r="D629" s="5">
        <v>93.02</v>
      </c>
      <c r="E629" s="5">
        <v>90.34</v>
      </c>
    </row>
    <row r="630" spans="1:5">
      <c r="A630" s="4" t="str">
        <f t="shared" si="17"/>
        <v>202313</v>
      </c>
      <c r="B630" s="4" t="str">
        <f>"20231302206"</f>
        <v>20231302206</v>
      </c>
      <c r="C630" s="5">
        <v>0</v>
      </c>
      <c r="D630" s="5">
        <v>0</v>
      </c>
      <c r="E630" s="5">
        <v>0</v>
      </c>
    </row>
    <row r="631" spans="1:5">
      <c r="A631" s="4" t="str">
        <f t="shared" si="17"/>
        <v>202313</v>
      </c>
      <c r="B631" s="4" t="str">
        <f>"20231302207"</f>
        <v>20231302207</v>
      </c>
      <c r="C631" s="5">
        <v>80.2</v>
      </c>
      <c r="D631" s="5">
        <v>82.9</v>
      </c>
      <c r="E631" s="5">
        <v>82.09</v>
      </c>
    </row>
    <row r="632" spans="1:5">
      <c r="A632" s="4" t="str">
        <f t="shared" si="17"/>
        <v>202313</v>
      </c>
      <c r="B632" s="4" t="str">
        <f>"20231302208"</f>
        <v>20231302208</v>
      </c>
      <c r="C632" s="5">
        <v>103.79</v>
      </c>
      <c r="D632" s="5">
        <v>90.06</v>
      </c>
      <c r="E632" s="5">
        <v>94.18</v>
      </c>
    </row>
    <row r="633" spans="1:5">
      <c r="A633" s="4" t="str">
        <f t="shared" si="17"/>
        <v>202313</v>
      </c>
      <c r="B633" s="4" t="str">
        <f>"20231302209"</f>
        <v>20231302209</v>
      </c>
      <c r="C633" s="5">
        <v>90.53</v>
      </c>
      <c r="D633" s="5">
        <v>97.6</v>
      </c>
      <c r="E633" s="5">
        <v>95.48</v>
      </c>
    </row>
    <row r="634" spans="1:5">
      <c r="A634" s="4" t="str">
        <f t="shared" si="17"/>
        <v>202313</v>
      </c>
      <c r="B634" s="4" t="str">
        <f>"20231302210"</f>
        <v>20231302210</v>
      </c>
      <c r="C634" s="5">
        <v>79.09</v>
      </c>
      <c r="D634" s="5">
        <v>90.32</v>
      </c>
      <c r="E634" s="5">
        <v>86.95</v>
      </c>
    </row>
    <row r="635" spans="1:5">
      <c r="A635" s="4" t="str">
        <f t="shared" si="17"/>
        <v>202313</v>
      </c>
      <c r="B635" s="4" t="str">
        <f>"20231302211"</f>
        <v>20231302211</v>
      </c>
      <c r="C635" s="5">
        <v>0</v>
      </c>
      <c r="D635" s="5">
        <v>0</v>
      </c>
      <c r="E635" s="5">
        <v>0</v>
      </c>
    </row>
    <row r="636" spans="1:5">
      <c r="A636" s="4" t="str">
        <f t="shared" ref="A636:A646" si="18">"202309"</f>
        <v>202309</v>
      </c>
      <c r="B636" s="4" t="str">
        <f>"20230902212"</f>
        <v>20230902212</v>
      </c>
      <c r="C636" s="5">
        <v>0</v>
      </c>
      <c r="D636" s="5">
        <v>0</v>
      </c>
      <c r="E636" s="5">
        <v>0</v>
      </c>
    </row>
    <row r="637" spans="1:5">
      <c r="A637" s="4" t="str">
        <f t="shared" si="18"/>
        <v>202309</v>
      </c>
      <c r="B637" s="4" t="str">
        <f>"20230902213"</f>
        <v>20230902213</v>
      </c>
      <c r="C637" s="5">
        <v>88.58</v>
      </c>
      <c r="D637" s="5">
        <v>82.9</v>
      </c>
      <c r="E637" s="5">
        <v>84.6</v>
      </c>
    </row>
    <row r="638" spans="1:5">
      <c r="A638" s="4" t="str">
        <f t="shared" si="18"/>
        <v>202309</v>
      </c>
      <c r="B638" s="4" t="str">
        <f>"20230902214"</f>
        <v>20230902214</v>
      </c>
      <c r="C638" s="5">
        <v>86.99</v>
      </c>
      <c r="D638" s="5">
        <v>90.2</v>
      </c>
      <c r="E638" s="5">
        <v>89.24</v>
      </c>
    </row>
    <row r="639" spans="1:5">
      <c r="A639" s="4" t="str">
        <f t="shared" si="18"/>
        <v>202309</v>
      </c>
      <c r="B639" s="4" t="str">
        <f>"20230902215"</f>
        <v>20230902215</v>
      </c>
      <c r="C639" s="5">
        <v>0</v>
      </c>
      <c r="D639" s="5">
        <v>0</v>
      </c>
      <c r="E639" s="5">
        <v>0</v>
      </c>
    </row>
    <row r="640" spans="1:5">
      <c r="A640" s="4" t="str">
        <f t="shared" si="18"/>
        <v>202309</v>
      </c>
      <c r="B640" s="4" t="str">
        <f>"20230902216"</f>
        <v>20230902216</v>
      </c>
      <c r="C640" s="5">
        <v>108.07</v>
      </c>
      <c r="D640" s="5">
        <v>91</v>
      </c>
      <c r="E640" s="5">
        <v>96.12</v>
      </c>
    </row>
    <row r="641" spans="1:5">
      <c r="A641" s="4" t="str">
        <f t="shared" si="18"/>
        <v>202309</v>
      </c>
      <c r="B641" s="4" t="str">
        <f>"20230902217"</f>
        <v>20230902217</v>
      </c>
      <c r="C641" s="5">
        <v>91.46</v>
      </c>
      <c r="D641" s="5">
        <v>102.3</v>
      </c>
      <c r="E641" s="5">
        <v>99.05</v>
      </c>
    </row>
    <row r="642" spans="1:5">
      <c r="A642" s="4" t="str">
        <f t="shared" si="18"/>
        <v>202309</v>
      </c>
      <c r="B642" s="4" t="str">
        <f>"20230902218"</f>
        <v>20230902218</v>
      </c>
      <c r="C642" s="5">
        <v>0</v>
      </c>
      <c r="D642" s="5">
        <v>0</v>
      </c>
      <c r="E642" s="5">
        <v>0</v>
      </c>
    </row>
    <row r="643" spans="1:5">
      <c r="A643" s="4" t="str">
        <f t="shared" si="18"/>
        <v>202309</v>
      </c>
      <c r="B643" s="4" t="str">
        <f>"20230902219"</f>
        <v>20230902219</v>
      </c>
      <c r="C643" s="5">
        <v>93.12</v>
      </c>
      <c r="D643" s="5">
        <v>83.4</v>
      </c>
      <c r="E643" s="5">
        <v>86.32</v>
      </c>
    </row>
    <row r="644" spans="1:5">
      <c r="A644" s="4" t="str">
        <f t="shared" si="18"/>
        <v>202309</v>
      </c>
      <c r="B644" s="4" t="str">
        <f>"20230902220"</f>
        <v>20230902220</v>
      </c>
      <c r="C644" s="5">
        <v>83.74</v>
      </c>
      <c r="D644" s="5">
        <v>72.7</v>
      </c>
      <c r="E644" s="5">
        <v>76.01</v>
      </c>
    </row>
    <row r="645" spans="1:5">
      <c r="A645" s="4" t="str">
        <f t="shared" si="18"/>
        <v>202309</v>
      </c>
      <c r="B645" s="4" t="str">
        <f>"20230902221"</f>
        <v>20230902221</v>
      </c>
      <c r="C645" s="5">
        <v>80.19</v>
      </c>
      <c r="D645" s="5">
        <v>87</v>
      </c>
      <c r="E645" s="5">
        <v>84.96</v>
      </c>
    </row>
    <row r="646" spans="1:5">
      <c r="A646" s="4" t="str">
        <f t="shared" si="18"/>
        <v>202309</v>
      </c>
      <c r="B646" s="4" t="str">
        <f>"20230902222"</f>
        <v>20230902222</v>
      </c>
      <c r="C646" s="5">
        <v>85.8</v>
      </c>
      <c r="D646" s="5">
        <v>85.7</v>
      </c>
      <c r="E646" s="5">
        <v>85.73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2023-12-28T03:03:42Z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E8F12008BAB547C29D21AA9FCD0006C2</vt:lpwstr>
  </property>
  <property fmtid="{D5CDD505-2E9C-101B-9397-08002B2CF9AE}" pid="3" name="KSOProductBuildVer">
    <vt:lpwstr>2052-12.1.0.16120</vt:lpwstr>
  </property>
</Properties>
</file>