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Sheet1!$A$2:$F$236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<sst xmlns="http://schemas.openxmlformats.org/spreadsheetml/2006/main" count="476" uniqueCount="17">
  <si>
    <t>白沙黎族自治县聚四方之才 共建自贸港—“智汇海之南”2024年招聘第二批高中教师通过资格审查进入笔试人员名单</t>
  </si>
  <si>
    <t>序号</t>
  </si>
  <si>
    <t>招聘单位</t>
  </si>
  <si>
    <t>岗位名称</t>
  </si>
  <si>
    <t>姓名</t>
  </si>
  <si>
    <t>报考号</t>
  </si>
  <si>
    <t>备注</t>
  </si>
  <si>
    <t>海南中学白沙学校</t>
  </si>
  <si>
    <t>高中地理</t>
  </si>
  <si>
    <t>饶小惠</t>
  </si>
  <si>
    <t>海南中学白沙学校、民族中学</t>
  </si>
  <si>
    <t>高中数学(选岗岗位)</t>
  </si>
  <si>
    <t>民族中学</t>
  </si>
  <si>
    <t>高中历史</t>
  </si>
  <si>
    <t>高中音乐</t>
  </si>
  <si>
    <t>高中英语</t>
  </si>
  <si>
    <t>高中政治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</si>
</sst>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8" borderId="3" applyNumberFormat="0" applyAlignment="0" applyProtection="0">
      <alignment vertical="center"/>
    </xf>
    <xf numFmtId="0" fontId="21" fillId="18" borderId="2" applyNumberFormat="0" applyAlignment="0" applyProtection="0">
      <alignment vertical="center"/>
    </xf>
    <xf numFmtId="0" fontId="16" fillId="26" borderId="7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6"/>
  <sheetViews>
    <sheetView tabSelected="1" workbookViewId="0">
      <selection activeCell="K18" sqref="K18"/>
    </sheetView>
  </sheetViews>
  <sheetFormatPr defaultColWidth="9" defaultRowHeight="13.5" outlineLevelCol="5"/>
  <cols>
    <col min="2" max="2" width="31.25" customWidth="1"/>
    <col min="3" max="3" width="22.625" customWidth="1"/>
    <col min="4" max="4" width="12.125" customWidth="1"/>
    <col min="5" max="5" width="28.375" customWidth="1"/>
  </cols>
  <sheetData>
    <row r="1" ht="46" customHeight="1" spans="1:6">
      <c r="A1" s="1" t="s">
        <v>0</v>
      </c>
      <c r="B1" s="1"/>
      <c r="C1" s="1"/>
      <c r="D1" s="1"/>
      <c r="E1" s="1"/>
      <c r="F1" s="1"/>
    </row>
    <row r="2" ht="18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18" customHeight="1" spans="1:6">
      <c r="A3" s="4">
        <v>1</v>
      </c>
      <c r="B3" s="5" t="s">
        <v>7</v>
      </c>
      <c r="C3" s="5" t="s">
        <v>8</v>
      </c>
      <c r="D3" s="5" t="str">
        <f>"王修明"</f>
        <v>王修明</v>
      </c>
      <c r="E3" s="5" t="str">
        <f>"67342024071013173221925"</f>
        <v>67342024071013173221925</v>
      </c>
      <c r="F3" s="4"/>
    </row>
    <row r="4" ht="18" customHeight="1" spans="1:6">
      <c r="A4" s="4">
        <v>2</v>
      </c>
      <c r="B4" s="5" t="s">
        <v>7</v>
      </c>
      <c r="C4" s="5" t="s">
        <v>8</v>
      </c>
      <c r="D4" s="5" t="str">
        <f>"曾曼群"</f>
        <v>曾曼群</v>
      </c>
      <c r="E4" s="5" t="str">
        <f>"67342024071015384022367"</f>
        <v>67342024071015384022367</v>
      </c>
      <c r="F4" s="4"/>
    </row>
    <row r="5" ht="18" customHeight="1" spans="1:6">
      <c r="A5" s="4">
        <v>3</v>
      </c>
      <c r="B5" s="5" t="s">
        <v>7</v>
      </c>
      <c r="C5" s="5" t="s">
        <v>8</v>
      </c>
      <c r="D5" s="5" t="str">
        <f>"梁福俐"</f>
        <v>梁福俐</v>
      </c>
      <c r="E5" s="5" t="str">
        <f>"67342024071016230022527"</f>
        <v>67342024071016230022527</v>
      </c>
      <c r="F5" s="4"/>
    </row>
    <row r="6" ht="18" customHeight="1" spans="1:6">
      <c r="A6" s="4">
        <v>4</v>
      </c>
      <c r="B6" s="5" t="s">
        <v>7</v>
      </c>
      <c r="C6" s="5" t="s">
        <v>8</v>
      </c>
      <c r="D6" s="5" t="str">
        <f>"余金花"</f>
        <v>余金花</v>
      </c>
      <c r="E6" s="5" t="str">
        <f>"67342024071017330822757"</f>
        <v>67342024071017330822757</v>
      </c>
      <c r="F6" s="4"/>
    </row>
    <row r="7" ht="18" customHeight="1" spans="1:6">
      <c r="A7" s="4">
        <v>5</v>
      </c>
      <c r="B7" s="5" t="s">
        <v>7</v>
      </c>
      <c r="C7" s="5" t="s">
        <v>8</v>
      </c>
      <c r="D7" s="5" t="str">
        <f>"符裕珍"</f>
        <v>符裕珍</v>
      </c>
      <c r="E7" s="5" t="str">
        <f>"67342024071016041822468"</f>
        <v>67342024071016041822468</v>
      </c>
      <c r="F7" s="4"/>
    </row>
    <row r="8" ht="18" customHeight="1" spans="1:6">
      <c r="A8" s="4">
        <v>6</v>
      </c>
      <c r="B8" s="5" t="s">
        <v>7</v>
      </c>
      <c r="C8" s="5" t="s">
        <v>8</v>
      </c>
      <c r="D8" s="5" t="str">
        <f>"黄卓行"</f>
        <v>黄卓行</v>
      </c>
      <c r="E8" s="5" t="str">
        <f>"67342024071018261622913"</f>
        <v>67342024071018261622913</v>
      </c>
      <c r="F8" s="4"/>
    </row>
    <row r="9" ht="18" customHeight="1" spans="1:6">
      <c r="A9" s="4">
        <v>7</v>
      </c>
      <c r="B9" s="5" t="s">
        <v>7</v>
      </c>
      <c r="C9" s="5" t="s">
        <v>8</v>
      </c>
      <c r="D9" s="5" t="str">
        <f>"零敏达"</f>
        <v>零敏达</v>
      </c>
      <c r="E9" s="5" t="str">
        <f>"67342024071020505523294"</f>
        <v>67342024071020505523294</v>
      </c>
      <c r="F9" s="4"/>
    </row>
    <row r="10" ht="18" customHeight="1" spans="1:6">
      <c r="A10" s="4">
        <v>8</v>
      </c>
      <c r="B10" s="5" t="s">
        <v>7</v>
      </c>
      <c r="C10" s="5" t="s">
        <v>8</v>
      </c>
      <c r="D10" s="5" t="str">
        <f>"苏运来"</f>
        <v>苏运来</v>
      </c>
      <c r="E10" s="5" t="str">
        <f>"67342024071101011323875"</f>
        <v>67342024071101011323875</v>
      </c>
      <c r="F10" s="4"/>
    </row>
    <row r="11" ht="18" customHeight="1" spans="1:6">
      <c r="A11" s="4">
        <v>9</v>
      </c>
      <c r="B11" s="5" t="s">
        <v>7</v>
      </c>
      <c r="C11" s="5" t="s">
        <v>8</v>
      </c>
      <c r="D11" s="5" t="str">
        <f>"罗富强"</f>
        <v>罗富强</v>
      </c>
      <c r="E11" s="5" t="str">
        <f>"67342024071107573123952"</f>
        <v>67342024071107573123952</v>
      </c>
      <c r="F11" s="4"/>
    </row>
    <row r="12" ht="18" customHeight="1" spans="1:6">
      <c r="A12" s="4">
        <v>10</v>
      </c>
      <c r="B12" s="5" t="s">
        <v>7</v>
      </c>
      <c r="C12" s="5" t="s">
        <v>8</v>
      </c>
      <c r="D12" s="5" t="str">
        <f>"赵开娟"</f>
        <v>赵开娟</v>
      </c>
      <c r="E12" s="5" t="str">
        <f>"67342024071109340324483"</f>
        <v>67342024071109340324483</v>
      </c>
      <c r="F12" s="4"/>
    </row>
    <row r="13" ht="18" customHeight="1" spans="1:6">
      <c r="A13" s="4">
        <v>11</v>
      </c>
      <c r="B13" s="5" t="s">
        <v>7</v>
      </c>
      <c r="C13" s="5" t="s">
        <v>8</v>
      </c>
      <c r="D13" s="5" t="str">
        <f>"何开丰"</f>
        <v>何开丰</v>
      </c>
      <c r="E13" s="5" t="str">
        <f>"67342024071108351224102"</f>
        <v>67342024071108351224102</v>
      </c>
      <c r="F13" s="4"/>
    </row>
    <row r="14" ht="18" customHeight="1" spans="1:6">
      <c r="A14" s="4">
        <v>12</v>
      </c>
      <c r="B14" s="5" t="s">
        <v>7</v>
      </c>
      <c r="C14" s="5" t="s">
        <v>8</v>
      </c>
      <c r="D14" s="5" t="str">
        <f>"符春蕾"</f>
        <v>符春蕾</v>
      </c>
      <c r="E14" s="5" t="str">
        <f>"67342024071110453724988"</f>
        <v>67342024071110453724988</v>
      </c>
      <c r="F14" s="4"/>
    </row>
    <row r="15" ht="18" customHeight="1" spans="1:6">
      <c r="A15" s="4">
        <v>13</v>
      </c>
      <c r="B15" s="5" t="s">
        <v>7</v>
      </c>
      <c r="C15" s="5" t="s">
        <v>8</v>
      </c>
      <c r="D15" s="5" t="str">
        <f>"林天雄"</f>
        <v>林天雄</v>
      </c>
      <c r="E15" s="5" t="str">
        <f>"67342024071117092327680"</f>
        <v>67342024071117092327680</v>
      </c>
      <c r="F15" s="4"/>
    </row>
    <row r="16" ht="18" customHeight="1" spans="1:6">
      <c r="A16" s="4">
        <v>14</v>
      </c>
      <c r="B16" s="5" t="s">
        <v>7</v>
      </c>
      <c r="C16" s="5" t="s">
        <v>8</v>
      </c>
      <c r="D16" s="5" t="str">
        <f>"何琼尾"</f>
        <v>何琼尾</v>
      </c>
      <c r="E16" s="5" t="str">
        <f>"67342024071119382728427"</f>
        <v>67342024071119382728427</v>
      </c>
      <c r="F16" s="4"/>
    </row>
    <row r="17" ht="18" customHeight="1" spans="1:6">
      <c r="A17" s="4">
        <v>15</v>
      </c>
      <c r="B17" s="5" t="s">
        <v>7</v>
      </c>
      <c r="C17" s="5" t="s">
        <v>8</v>
      </c>
      <c r="D17" s="5" t="str">
        <f>"吴小川"</f>
        <v>吴小川</v>
      </c>
      <c r="E17" s="5" t="str">
        <f>"67342024071120003028534"</f>
        <v>67342024071120003028534</v>
      </c>
      <c r="F17" s="4"/>
    </row>
    <row r="18" ht="18" customHeight="1" spans="1:6">
      <c r="A18" s="4">
        <v>16</v>
      </c>
      <c r="B18" s="5" t="s">
        <v>7</v>
      </c>
      <c r="C18" s="5" t="s">
        <v>8</v>
      </c>
      <c r="D18" s="5" t="str">
        <f>"陈丽平"</f>
        <v>陈丽平</v>
      </c>
      <c r="E18" s="5" t="str">
        <f>"67342024071120365128707"</f>
        <v>67342024071120365128707</v>
      </c>
      <c r="F18" s="4"/>
    </row>
    <row r="19" ht="18" customHeight="1" spans="1:6">
      <c r="A19" s="4">
        <v>17</v>
      </c>
      <c r="B19" s="5" t="s">
        <v>7</v>
      </c>
      <c r="C19" s="5" t="s">
        <v>8</v>
      </c>
      <c r="D19" s="5" t="s">
        <v>9</v>
      </c>
      <c r="E19" s="5" t="str">
        <f>"67342024071123220129715"</f>
        <v>67342024071123220129715</v>
      </c>
      <c r="F19" s="4"/>
    </row>
    <row r="20" ht="18" customHeight="1" spans="1:6">
      <c r="A20" s="4">
        <v>18</v>
      </c>
      <c r="B20" s="5" t="s">
        <v>7</v>
      </c>
      <c r="C20" s="5" t="s">
        <v>8</v>
      </c>
      <c r="D20" s="5" t="str">
        <f>"麦丽丽"</f>
        <v>麦丽丽</v>
      </c>
      <c r="E20" s="5" t="str">
        <f>"67342024071123163529684"</f>
        <v>67342024071123163529684</v>
      </c>
      <c r="F20" s="4"/>
    </row>
    <row r="21" ht="18" customHeight="1" spans="1:6">
      <c r="A21" s="4">
        <v>19</v>
      </c>
      <c r="B21" s="5" t="s">
        <v>7</v>
      </c>
      <c r="C21" s="5" t="s">
        <v>8</v>
      </c>
      <c r="D21" s="5" t="str">
        <f>"云秋皓"</f>
        <v>云秋皓</v>
      </c>
      <c r="E21" s="5" t="str">
        <f>"67342024071209182330472"</f>
        <v>67342024071209182330472</v>
      </c>
      <c r="F21" s="4"/>
    </row>
    <row r="22" ht="18" customHeight="1" spans="1:6">
      <c r="A22" s="4">
        <v>20</v>
      </c>
      <c r="B22" s="5" t="s">
        <v>7</v>
      </c>
      <c r="C22" s="5" t="s">
        <v>8</v>
      </c>
      <c r="D22" s="5" t="str">
        <f>"蒙绪云"</f>
        <v>蒙绪云</v>
      </c>
      <c r="E22" s="5" t="str">
        <f>"67342024071209501130673"</f>
        <v>67342024071209501130673</v>
      </c>
      <c r="F22" s="4"/>
    </row>
    <row r="23" ht="18" customHeight="1" spans="1:6">
      <c r="A23" s="4">
        <v>21</v>
      </c>
      <c r="B23" s="5" t="s">
        <v>7</v>
      </c>
      <c r="C23" s="5" t="s">
        <v>8</v>
      </c>
      <c r="D23" s="5" t="str">
        <f>"邢惠清"</f>
        <v>邢惠清</v>
      </c>
      <c r="E23" s="5" t="str">
        <f>"67342024071211473831564"</f>
        <v>67342024071211473831564</v>
      </c>
      <c r="F23" s="4"/>
    </row>
    <row r="24" ht="18" customHeight="1" spans="1:6">
      <c r="A24" s="4">
        <v>22</v>
      </c>
      <c r="B24" s="5" t="s">
        <v>7</v>
      </c>
      <c r="C24" s="5" t="s">
        <v>8</v>
      </c>
      <c r="D24" s="5" t="str">
        <f>"李兰菊"</f>
        <v>李兰菊</v>
      </c>
      <c r="E24" s="5" t="str">
        <f>"67342024071211572831637"</f>
        <v>67342024071211572831637</v>
      </c>
      <c r="F24" s="4"/>
    </row>
    <row r="25" ht="18" customHeight="1" spans="1:6">
      <c r="A25" s="4">
        <v>23</v>
      </c>
      <c r="B25" s="5" t="s">
        <v>7</v>
      </c>
      <c r="C25" s="5" t="s">
        <v>8</v>
      </c>
      <c r="D25" s="5" t="str">
        <f>"刘景栋"</f>
        <v>刘景栋</v>
      </c>
      <c r="E25" s="5" t="str">
        <f>"67342024071217413333983"</f>
        <v>67342024071217413333983</v>
      </c>
      <c r="F25" s="4"/>
    </row>
    <row r="26" ht="18" customHeight="1" spans="1:6">
      <c r="A26" s="4">
        <v>24</v>
      </c>
      <c r="B26" s="5" t="s">
        <v>7</v>
      </c>
      <c r="C26" s="5" t="s">
        <v>8</v>
      </c>
      <c r="D26" s="5" t="str">
        <f>"吴傲"</f>
        <v>吴傲</v>
      </c>
      <c r="E26" s="5" t="str">
        <f>"67342024071315063536892"</f>
        <v>67342024071315063536892</v>
      </c>
      <c r="F26" s="4"/>
    </row>
    <row r="27" ht="18" customHeight="1" spans="1:6">
      <c r="A27" s="4">
        <v>25</v>
      </c>
      <c r="B27" s="5" t="s">
        <v>7</v>
      </c>
      <c r="C27" s="5" t="s">
        <v>8</v>
      </c>
      <c r="D27" s="5" t="str">
        <f>"王小玉"</f>
        <v>王小玉</v>
      </c>
      <c r="E27" s="5" t="str">
        <f>"67342024071417230438668"</f>
        <v>67342024071417230438668</v>
      </c>
      <c r="F27" s="4"/>
    </row>
    <row r="28" ht="18" customHeight="1" spans="1:6">
      <c r="A28" s="4">
        <v>26</v>
      </c>
      <c r="B28" s="5" t="s">
        <v>7</v>
      </c>
      <c r="C28" s="5" t="s">
        <v>8</v>
      </c>
      <c r="D28" s="5" t="str">
        <f>"黄大志"</f>
        <v>黄大志</v>
      </c>
      <c r="E28" s="5" t="str">
        <f>"67342024071420293338876"</f>
        <v>67342024071420293338876</v>
      </c>
      <c r="F28" s="4"/>
    </row>
    <row r="29" ht="18" customHeight="1" spans="1:6">
      <c r="A29" s="4">
        <v>27</v>
      </c>
      <c r="B29" s="5" t="s">
        <v>7</v>
      </c>
      <c r="C29" s="5" t="s">
        <v>8</v>
      </c>
      <c r="D29" s="5" t="str">
        <f>"王莹莹"</f>
        <v>王莹莹</v>
      </c>
      <c r="E29" s="5" t="str">
        <f>"67342024071421521039012"</f>
        <v>67342024071421521039012</v>
      </c>
      <c r="F29" s="4"/>
    </row>
    <row r="30" ht="18" customHeight="1" spans="1:6">
      <c r="A30" s="4">
        <v>28</v>
      </c>
      <c r="B30" s="5" t="s">
        <v>7</v>
      </c>
      <c r="C30" s="5" t="s">
        <v>8</v>
      </c>
      <c r="D30" s="5" t="str">
        <f>"陈青云"</f>
        <v>陈青云</v>
      </c>
      <c r="E30" s="5" t="str">
        <f>"67342024071518322443952"</f>
        <v>67342024071518322443952</v>
      </c>
      <c r="F30" s="4"/>
    </row>
    <row r="31" ht="18" customHeight="1" spans="1:6">
      <c r="A31" s="4">
        <v>29</v>
      </c>
      <c r="B31" s="5" t="s">
        <v>7</v>
      </c>
      <c r="C31" s="5" t="s">
        <v>8</v>
      </c>
      <c r="D31" s="5" t="str">
        <f>"李拔鸿"</f>
        <v>李拔鸿</v>
      </c>
      <c r="E31" s="5" t="str">
        <f>"67342024071519502444263"</f>
        <v>67342024071519502444263</v>
      </c>
      <c r="F31" s="4"/>
    </row>
    <row r="32" ht="18" customHeight="1" spans="1:6">
      <c r="A32" s="4">
        <v>30</v>
      </c>
      <c r="B32" s="5" t="s">
        <v>7</v>
      </c>
      <c r="C32" s="5" t="s">
        <v>8</v>
      </c>
      <c r="D32" s="5" t="str">
        <f>"李世欣"</f>
        <v>李世欣</v>
      </c>
      <c r="E32" s="5" t="str">
        <f>"67342024071516332943342"</f>
        <v>67342024071516332943342</v>
      </c>
      <c r="F32" s="4"/>
    </row>
    <row r="33" ht="18" customHeight="1" spans="1:6">
      <c r="A33" s="4">
        <v>31</v>
      </c>
      <c r="B33" s="5" t="s">
        <v>7</v>
      </c>
      <c r="C33" s="5" t="s">
        <v>8</v>
      </c>
      <c r="D33" s="5" t="str">
        <f>"方雅珉"</f>
        <v>方雅珉</v>
      </c>
      <c r="E33" s="5" t="str">
        <f>"67342024071600014845235"</f>
        <v>67342024071600014845235</v>
      </c>
      <c r="F33" s="4"/>
    </row>
    <row r="34" ht="18" customHeight="1" spans="1:6">
      <c r="A34" s="4">
        <v>32</v>
      </c>
      <c r="B34" s="5" t="s">
        <v>7</v>
      </c>
      <c r="C34" s="5" t="s">
        <v>8</v>
      </c>
      <c r="D34" s="5" t="str">
        <f>"全泉"</f>
        <v>全泉</v>
      </c>
      <c r="E34" s="5" t="str">
        <f>"67342024071010023221207"</f>
        <v>67342024071010023221207</v>
      </c>
      <c r="F34" s="4"/>
    </row>
    <row r="35" ht="18" customHeight="1" spans="1:6">
      <c r="A35" s="4">
        <v>33</v>
      </c>
      <c r="B35" s="5" t="s">
        <v>7</v>
      </c>
      <c r="C35" s="5" t="s">
        <v>8</v>
      </c>
      <c r="D35" s="5" t="str">
        <f>"刘焕冬"</f>
        <v>刘焕冬</v>
      </c>
      <c r="E35" s="5" t="str">
        <f>"67342024071614510247611"</f>
        <v>67342024071614510247611</v>
      </c>
      <c r="F35" s="4"/>
    </row>
    <row r="36" ht="18" customHeight="1" spans="1:6">
      <c r="A36" s="4">
        <v>34</v>
      </c>
      <c r="B36" s="5" t="s">
        <v>7</v>
      </c>
      <c r="C36" s="5" t="s">
        <v>8</v>
      </c>
      <c r="D36" s="5" t="str">
        <f>"林子皓"</f>
        <v>林子皓</v>
      </c>
      <c r="E36" s="5" t="str">
        <f>"67342024071617361448538"</f>
        <v>67342024071617361448538</v>
      </c>
      <c r="F36" s="4"/>
    </row>
    <row r="37" ht="18" customHeight="1" spans="1:6">
      <c r="A37" s="4">
        <v>35</v>
      </c>
      <c r="B37" s="5" t="s">
        <v>7</v>
      </c>
      <c r="C37" s="5" t="s">
        <v>8</v>
      </c>
      <c r="D37" s="5" t="str">
        <f>"符旭"</f>
        <v>符旭</v>
      </c>
      <c r="E37" s="5" t="str">
        <f>"67342024071614405147541"</f>
        <v>67342024071614405147541</v>
      </c>
      <c r="F37" s="4"/>
    </row>
    <row r="38" ht="18" customHeight="1" spans="1:6">
      <c r="A38" s="4">
        <v>36</v>
      </c>
      <c r="B38" s="5" t="s">
        <v>7</v>
      </c>
      <c r="C38" s="5" t="s">
        <v>8</v>
      </c>
      <c r="D38" s="5" t="str">
        <f>"何淑娇"</f>
        <v>何淑娇</v>
      </c>
      <c r="E38" s="5" t="str">
        <f>"67342024071710242050670"</f>
        <v>67342024071710242050670</v>
      </c>
      <c r="F38" s="4"/>
    </row>
    <row r="39" ht="18" customHeight="1" spans="1:6">
      <c r="A39" s="4">
        <v>37</v>
      </c>
      <c r="B39" s="5" t="s">
        <v>7</v>
      </c>
      <c r="C39" s="5" t="s">
        <v>8</v>
      </c>
      <c r="D39" s="5" t="str">
        <f>"郑燕"</f>
        <v>郑燕</v>
      </c>
      <c r="E39" s="5" t="str">
        <f>"67342024071711061650939"</f>
        <v>67342024071711061650939</v>
      </c>
      <c r="F39" s="4"/>
    </row>
    <row r="40" ht="18" customHeight="1" spans="1:6">
      <c r="A40" s="4">
        <v>38</v>
      </c>
      <c r="B40" s="5" t="s">
        <v>7</v>
      </c>
      <c r="C40" s="5" t="s">
        <v>8</v>
      </c>
      <c r="D40" s="5" t="str">
        <f>"刘钰蓥"</f>
        <v>刘钰蓥</v>
      </c>
      <c r="E40" s="5" t="str">
        <f>"67342024071712050951194"</f>
        <v>67342024071712050951194</v>
      </c>
      <c r="F40" s="4"/>
    </row>
    <row r="41" ht="18" customHeight="1" spans="1:6">
      <c r="A41" s="4">
        <v>39</v>
      </c>
      <c r="B41" s="5" t="s">
        <v>7</v>
      </c>
      <c r="C41" s="5" t="s">
        <v>8</v>
      </c>
      <c r="D41" s="5" t="str">
        <f>"张娟娇"</f>
        <v>张娟娇</v>
      </c>
      <c r="E41" s="5" t="str">
        <f>"67342024071713225551446"</f>
        <v>67342024071713225551446</v>
      </c>
      <c r="F41" s="4"/>
    </row>
    <row r="42" ht="18" customHeight="1" spans="1:6">
      <c r="A42" s="4">
        <v>40</v>
      </c>
      <c r="B42" s="5" t="s">
        <v>7</v>
      </c>
      <c r="C42" s="5" t="s">
        <v>8</v>
      </c>
      <c r="D42" s="5" t="str">
        <f>"邓发军"</f>
        <v>邓发军</v>
      </c>
      <c r="E42" s="5" t="str">
        <f>"67342024071622325849700"</f>
        <v>67342024071622325849700</v>
      </c>
      <c r="F42" s="4"/>
    </row>
    <row r="43" ht="18" customHeight="1" spans="1:6">
      <c r="A43" s="4">
        <v>41</v>
      </c>
      <c r="B43" s="5" t="s">
        <v>7</v>
      </c>
      <c r="C43" s="5" t="s">
        <v>8</v>
      </c>
      <c r="D43" s="5" t="str">
        <f>"颜光钰"</f>
        <v>颜光钰</v>
      </c>
      <c r="E43" s="5" t="str">
        <f>"67342024071715052351728"</f>
        <v>67342024071715052351728</v>
      </c>
      <c r="F43" s="4"/>
    </row>
    <row r="44" ht="18" customHeight="1" spans="1:6">
      <c r="A44" s="4">
        <v>42</v>
      </c>
      <c r="B44" s="5" t="s">
        <v>7</v>
      </c>
      <c r="C44" s="5" t="s">
        <v>8</v>
      </c>
      <c r="D44" s="5" t="str">
        <f>"江晓"</f>
        <v>江晓</v>
      </c>
      <c r="E44" s="5" t="str">
        <f>"67342024071708030450058"</f>
        <v>67342024071708030450058</v>
      </c>
      <c r="F44" s="4"/>
    </row>
    <row r="45" ht="18" customHeight="1" spans="1:6">
      <c r="A45" s="4">
        <v>43</v>
      </c>
      <c r="B45" s="5" t="s">
        <v>7</v>
      </c>
      <c r="C45" s="5" t="s">
        <v>8</v>
      </c>
      <c r="D45" s="5" t="str">
        <f>"吴警星"</f>
        <v>吴警星</v>
      </c>
      <c r="E45" s="5" t="str">
        <f>"67342024071715422451898"</f>
        <v>67342024071715422451898</v>
      </c>
      <c r="F45" s="4"/>
    </row>
    <row r="46" ht="18" customHeight="1" spans="1:6">
      <c r="A46" s="4">
        <v>44</v>
      </c>
      <c r="B46" s="5" t="s">
        <v>7</v>
      </c>
      <c r="C46" s="5" t="s">
        <v>8</v>
      </c>
      <c r="D46" s="5" t="str">
        <f>"许华平"</f>
        <v>许华平</v>
      </c>
      <c r="E46" s="5" t="str">
        <f>"67342024071716465452194"</f>
        <v>67342024071716465452194</v>
      </c>
      <c r="F46" s="4"/>
    </row>
    <row r="47" ht="18" customHeight="1" spans="1:6">
      <c r="A47" s="4">
        <v>45</v>
      </c>
      <c r="B47" s="5" t="s">
        <v>7</v>
      </c>
      <c r="C47" s="5" t="s">
        <v>8</v>
      </c>
      <c r="D47" s="5" t="str">
        <f>"禹嘉琪"</f>
        <v>禹嘉琪</v>
      </c>
      <c r="E47" s="5" t="str">
        <f>"67342024072009281164403"</f>
        <v>67342024072009281164403</v>
      </c>
      <c r="F47" s="4"/>
    </row>
    <row r="48" ht="18" customHeight="1" spans="1:6">
      <c r="A48" s="4">
        <v>46</v>
      </c>
      <c r="B48" s="5" t="s">
        <v>7</v>
      </c>
      <c r="C48" s="5" t="s">
        <v>8</v>
      </c>
      <c r="D48" s="5" t="str">
        <f>"陈秀珠"</f>
        <v>陈秀珠</v>
      </c>
      <c r="E48" s="5" t="str">
        <f>"67342024072010161564466"</f>
        <v>67342024072010161564466</v>
      </c>
      <c r="F48" s="4"/>
    </row>
    <row r="49" ht="18" customHeight="1" spans="1:6">
      <c r="A49" s="4">
        <v>47</v>
      </c>
      <c r="B49" s="5" t="s">
        <v>7</v>
      </c>
      <c r="C49" s="5" t="s">
        <v>8</v>
      </c>
      <c r="D49" s="5" t="str">
        <f>"张颖"</f>
        <v>张颖</v>
      </c>
      <c r="E49" s="5" t="str">
        <f>"67342024072013163464714"</f>
        <v>67342024072013163464714</v>
      </c>
      <c r="F49" s="4"/>
    </row>
    <row r="50" ht="18" customHeight="1" spans="1:6">
      <c r="A50" s="4">
        <v>48</v>
      </c>
      <c r="B50" s="5" t="s">
        <v>7</v>
      </c>
      <c r="C50" s="5" t="s">
        <v>8</v>
      </c>
      <c r="D50" s="5" t="str">
        <f>"魏楠楠"</f>
        <v>魏楠楠</v>
      </c>
      <c r="E50" s="5" t="str">
        <f>"67342024072110063565627"</f>
        <v>67342024072110063565627</v>
      </c>
      <c r="F50" s="4"/>
    </row>
    <row r="51" ht="18" customHeight="1" spans="1:6">
      <c r="A51" s="4">
        <v>49</v>
      </c>
      <c r="B51" s="5" t="s">
        <v>7</v>
      </c>
      <c r="C51" s="5" t="s">
        <v>8</v>
      </c>
      <c r="D51" s="5" t="str">
        <f>"黄茜"</f>
        <v>黄茜</v>
      </c>
      <c r="E51" s="5" t="str">
        <f>"67342024071720162052848"</f>
        <v>67342024071720162052848</v>
      </c>
      <c r="F51" s="4"/>
    </row>
    <row r="52" ht="18" customHeight="1" spans="1:6">
      <c r="A52" s="4">
        <v>50</v>
      </c>
      <c r="B52" s="5" t="s">
        <v>7</v>
      </c>
      <c r="C52" s="5" t="s">
        <v>8</v>
      </c>
      <c r="D52" s="5" t="str">
        <f>"王晶晶"</f>
        <v>王晶晶</v>
      </c>
      <c r="E52" s="5" t="str">
        <f>"67342024072111100765755"</f>
        <v>67342024072111100765755</v>
      </c>
      <c r="F52" s="4"/>
    </row>
    <row r="53" ht="18" customHeight="1" spans="1:6">
      <c r="A53" s="4">
        <v>51</v>
      </c>
      <c r="B53" s="5" t="s">
        <v>10</v>
      </c>
      <c r="C53" s="5" t="s">
        <v>11</v>
      </c>
      <c r="D53" s="5" t="str">
        <f>"潘国斌"</f>
        <v>潘国斌</v>
      </c>
      <c r="E53" s="5" t="str">
        <f>"67342024071011303121580"</f>
        <v>67342024071011303121580</v>
      </c>
      <c r="F53" s="4"/>
    </row>
    <row r="54" ht="18" customHeight="1" spans="1:6">
      <c r="A54" s="4">
        <v>52</v>
      </c>
      <c r="B54" s="5" t="s">
        <v>10</v>
      </c>
      <c r="C54" s="5" t="s">
        <v>11</v>
      </c>
      <c r="D54" s="5" t="str">
        <f>"王玉彩"</f>
        <v>王玉彩</v>
      </c>
      <c r="E54" s="5" t="str">
        <f>"67342024071110185424798"</f>
        <v>67342024071110185424798</v>
      </c>
      <c r="F54" s="4"/>
    </row>
    <row r="55" ht="18" customHeight="1" spans="1:6">
      <c r="A55" s="4">
        <v>53</v>
      </c>
      <c r="B55" s="5" t="s">
        <v>10</v>
      </c>
      <c r="C55" s="5" t="s">
        <v>11</v>
      </c>
      <c r="D55" s="5" t="str">
        <f>"冯秋梅"</f>
        <v>冯秋梅</v>
      </c>
      <c r="E55" s="5" t="str">
        <f>"67342024071119081628297"</f>
        <v>67342024071119081628297</v>
      </c>
      <c r="F55" s="4"/>
    </row>
    <row r="56" ht="18" customHeight="1" spans="1:6">
      <c r="A56" s="4">
        <v>54</v>
      </c>
      <c r="B56" s="5" t="s">
        <v>10</v>
      </c>
      <c r="C56" s="5" t="s">
        <v>11</v>
      </c>
      <c r="D56" s="5" t="str">
        <f>"姬奥珍"</f>
        <v>姬奥珍</v>
      </c>
      <c r="E56" s="5" t="str">
        <f>"67342024071119314028401"</f>
        <v>67342024071119314028401</v>
      </c>
      <c r="F56" s="4"/>
    </row>
    <row r="57" ht="18" customHeight="1" spans="1:6">
      <c r="A57" s="4">
        <v>55</v>
      </c>
      <c r="B57" s="5" t="s">
        <v>10</v>
      </c>
      <c r="C57" s="5" t="s">
        <v>11</v>
      </c>
      <c r="D57" s="5" t="str">
        <f>"许博玲"</f>
        <v>许博玲</v>
      </c>
      <c r="E57" s="5" t="str">
        <f>"67342024071121044928864"</f>
        <v>67342024071121044928864</v>
      </c>
      <c r="F57" s="4"/>
    </row>
    <row r="58" ht="18" customHeight="1" spans="1:6">
      <c r="A58" s="4">
        <v>56</v>
      </c>
      <c r="B58" s="5" t="s">
        <v>10</v>
      </c>
      <c r="C58" s="5" t="s">
        <v>11</v>
      </c>
      <c r="D58" s="5" t="str">
        <f>"曾令嘉"</f>
        <v>曾令嘉</v>
      </c>
      <c r="E58" s="5" t="str">
        <f>"67342024071208133230190"</f>
        <v>67342024071208133230190</v>
      </c>
      <c r="F58" s="4"/>
    </row>
    <row r="59" ht="18" customHeight="1" spans="1:6">
      <c r="A59" s="4">
        <v>57</v>
      </c>
      <c r="B59" s="5" t="s">
        <v>10</v>
      </c>
      <c r="C59" s="5" t="s">
        <v>11</v>
      </c>
      <c r="D59" s="5" t="str">
        <f>"罗振彪"</f>
        <v>罗振彪</v>
      </c>
      <c r="E59" s="5" t="str">
        <f>"67342024071208235830218"</f>
        <v>67342024071208235830218</v>
      </c>
      <c r="F59" s="4"/>
    </row>
    <row r="60" ht="18" customHeight="1" spans="1:6">
      <c r="A60" s="4">
        <v>58</v>
      </c>
      <c r="B60" s="5" t="s">
        <v>10</v>
      </c>
      <c r="C60" s="5" t="s">
        <v>11</v>
      </c>
      <c r="D60" s="5" t="str">
        <f>"方文钰"</f>
        <v>方文钰</v>
      </c>
      <c r="E60" s="5" t="str">
        <f>"67342024071512370041765"</f>
        <v>67342024071512370041765</v>
      </c>
      <c r="F60" s="4"/>
    </row>
    <row r="61" ht="18" customHeight="1" spans="1:6">
      <c r="A61" s="4">
        <v>59</v>
      </c>
      <c r="B61" s="5" t="s">
        <v>10</v>
      </c>
      <c r="C61" s="5" t="s">
        <v>11</v>
      </c>
      <c r="D61" s="5" t="str">
        <f>"刘咏"</f>
        <v>刘咏</v>
      </c>
      <c r="E61" s="5" t="str">
        <f>"67342024071220093034368"</f>
        <v>67342024071220093034368</v>
      </c>
      <c r="F61" s="4"/>
    </row>
    <row r="62" ht="18" customHeight="1" spans="1:6">
      <c r="A62" s="4">
        <v>60</v>
      </c>
      <c r="B62" s="5" t="s">
        <v>10</v>
      </c>
      <c r="C62" s="5" t="s">
        <v>11</v>
      </c>
      <c r="D62" s="5" t="str">
        <f>"潘孝平"</f>
        <v>潘孝平</v>
      </c>
      <c r="E62" s="5" t="str">
        <f>"67342024071609161245727"</f>
        <v>67342024071609161245727</v>
      </c>
      <c r="F62" s="4"/>
    </row>
    <row r="63" ht="18" customHeight="1" spans="1:6">
      <c r="A63" s="4">
        <v>61</v>
      </c>
      <c r="B63" s="5" t="s">
        <v>10</v>
      </c>
      <c r="C63" s="5" t="s">
        <v>11</v>
      </c>
      <c r="D63" s="5" t="str">
        <f>"杜金泳"</f>
        <v>杜金泳</v>
      </c>
      <c r="E63" s="5" t="str">
        <f>"67342024071621032949341"</f>
        <v>67342024071621032949341</v>
      </c>
      <c r="F63" s="4"/>
    </row>
    <row r="64" ht="18" customHeight="1" spans="1:6">
      <c r="A64" s="4">
        <v>62</v>
      </c>
      <c r="B64" s="5" t="s">
        <v>10</v>
      </c>
      <c r="C64" s="5" t="s">
        <v>11</v>
      </c>
      <c r="D64" s="5" t="str">
        <f>"符颖竹"</f>
        <v>符颖竹</v>
      </c>
      <c r="E64" s="5" t="str">
        <f>"67342024071116012227254"</f>
        <v>67342024071116012227254</v>
      </c>
      <c r="F64" s="4"/>
    </row>
    <row r="65" ht="18" customHeight="1" spans="1:6">
      <c r="A65" s="4">
        <v>63</v>
      </c>
      <c r="B65" s="5" t="s">
        <v>10</v>
      </c>
      <c r="C65" s="5" t="s">
        <v>11</v>
      </c>
      <c r="D65" s="5" t="str">
        <f>"吴名秋"</f>
        <v>吴名秋</v>
      </c>
      <c r="E65" s="5" t="str">
        <f>"67342024071714273551614"</f>
        <v>67342024071714273551614</v>
      </c>
      <c r="F65" s="4"/>
    </row>
    <row r="66" ht="18" customHeight="1" spans="1:6">
      <c r="A66" s="4">
        <v>64</v>
      </c>
      <c r="B66" s="5" t="s">
        <v>10</v>
      </c>
      <c r="C66" s="5" t="s">
        <v>11</v>
      </c>
      <c r="D66" s="5" t="str">
        <f>"林鸣"</f>
        <v>林鸣</v>
      </c>
      <c r="E66" s="5" t="str">
        <f>"67342024072018584065117"</f>
        <v>67342024072018584065117</v>
      </c>
      <c r="F66" s="4"/>
    </row>
    <row r="67" ht="18" customHeight="1" spans="1:6">
      <c r="A67" s="4">
        <v>65</v>
      </c>
      <c r="B67" s="5" t="s">
        <v>10</v>
      </c>
      <c r="C67" s="5" t="s">
        <v>11</v>
      </c>
      <c r="D67" s="5" t="str">
        <f>"王彤立"</f>
        <v>王彤立</v>
      </c>
      <c r="E67" s="5" t="str">
        <f>"67342024072116171469499"</f>
        <v>67342024072116171469499</v>
      </c>
      <c r="F67" s="4"/>
    </row>
    <row r="68" ht="18" customHeight="1" spans="1:6">
      <c r="A68" s="4">
        <v>66</v>
      </c>
      <c r="B68" s="5" t="s">
        <v>10</v>
      </c>
      <c r="C68" s="5" t="s">
        <v>11</v>
      </c>
      <c r="D68" s="5" t="str">
        <f>"顾颖"</f>
        <v>顾颖</v>
      </c>
      <c r="E68" s="5" t="str">
        <f>"67342024072116341369533"</f>
        <v>67342024072116341369533</v>
      </c>
      <c r="F68" s="4"/>
    </row>
    <row r="69" ht="18" customHeight="1" spans="1:6">
      <c r="A69" s="4">
        <v>67</v>
      </c>
      <c r="B69" s="5" t="s">
        <v>10</v>
      </c>
      <c r="C69" s="5" t="s">
        <v>11</v>
      </c>
      <c r="D69" s="5" t="str">
        <f>"曾虹"</f>
        <v>曾虹</v>
      </c>
      <c r="E69" s="5" t="str">
        <f>"67342024072121025869918"</f>
        <v>67342024072121025869918</v>
      </c>
      <c r="F69" s="4"/>
    </row>
    <row r="70" ht="18" customHeight="1" spans="1:6">
      <c r="A70" s="4">
        <v>68</v>
      </c>
      <c r="B70" s="5" t="s">
        <v>10</v>
      </c>
      <c r="C70" s="5" t="s">
        <v>11</v>
      </c>
      <c r="D70" s="5" t="str">
        <f>"陈思羽"</f>
        <v>陈思羽</v>
      </c>
      <c r="E70" s="5" t="str">
        <f>"67342024072121213169946"</f>
        <v>67342024072121213169946</v>
      </c>
      <c r="F70" s="4"/>
    </row>
    <row r="71" ht="18" customHeight="1" spans="1:6">
      <c r="A71" s="4">
        <v>69</v>
      </c>
      <c r="B71" s="5" t="s">
        <v>12</v>
      </c>
      <c r="C71" s="5" t="s">
        <v>13</v>
      </c>
      <c r="D71" s="5" t="str">
        <f>"周琪滨"</f>
        <v>周琪滨</v>
      </c>
      <c r="E71" s="5" t="str">
        <f>"67342024071009052720950"</f>
        <v>67342024071009052720950</v>
      </c>
      <c r="F71" s="4"/>
    </row>
    <row r="72" ht="18" customHeight="1" spans="1:6">
      <c r="A72" s="4">
        <v>70</v>
      </c>
      <c r="B72" s="5" t="s">
        <v>12</v>
      </c>
      <c r="C72" s="5" t="s">
        <v>13</v>
      </c>
      <c r="D72" s="5" t="str">
        <f>"梅涵"</f>
        <v>梅涵</v>
      </c>
      <c r="E72" s="5" t="str">
        <f>"67342024071009031420938"</f>
        <v>67342024071009031420938</v>
      </c>
      <c r="F72" s="4"/>
    </row>
    <row r="73" ht="18" customHeight="1" spans="1:6">
      <c r="A73" s="4">
        <v>71</v>
      </c>
      <c r="B73" s="5" t="s">
        <v>12</v>
      </c>
      <c r="C73" s="5" t="s">
        <v>13</v>
      </c>
      <c r="D73" s="5" t="str">
        <f>"王家宇"</f>
        <v>王家宇</v>
      </c>
      <c r="E73" s="5" t="str">
        <f>"67342024071009572421186"</f>
        <v>67342024071009572421186</v>
      </c>
      <c r="F73" s="4"/>
    </row>
    <row r="74" ht="18" customHeight="1" spans="1:6">
      <c r="A74" s="4">
        <v>72</v>
      </c>
      <c r="B74" s="5" t="s">
        <v>12</v>
      </c>
      <c r="C74" s="5" t="s">
        <v>13</v>
      </c>
      <c r="D74" s="5" t="str">
        <f>"张英杏"</f>
        <v>张英杏</v>
      </c>
      <c r="E74" s="5" t="str">
        <f>"67342024071013443321989"</f>
        <v>67342024071013443321989</v>
      </c>
      <c r="F74" s="4"/>
    </row>
    <row r="75" ht="18" customHeight="1" spans="1:6">
      <c r="A75" s="4">
        <v>73</v>
      </c>
      <c r="B75" s="5" t="s">
        <v>12</v>
      </c>
      <c r="C75" s="5" t="s">
        <v>13</v>
      </c>
      <c r="D75" s="5" t="str">
        <f>"黄胜道"</f>
        <v>黄胜道</v>
      </c>
      <c r="E75" s="5" t="str">
        <f>"67342024071014381522130"</f>
        <v>67342024071014381522130</v>
      </c>
      <c r="F75" s="4"/>
    </row>
    <row r="76" ht="18" customHeight="1" spans="1:6">
      <c r="A76" s="4">
        <v>74</v>
      </c>
      <c r="B76" s="5" t="s">
        <v>12</v>
      </c>
      <c r="C76" s="5" t="s">
        <v>13</v>
      </c>
      <c r="D76" s="5" t="str">
        <f>"羊红花"</f>
        <v>羊红花</v>
      </c>
      <c r="E76" s="5" t="str">
        <f>"67342024071014545422195"</f>
        <v>67342024071014545422195</v>
      </c>
      <c r="F76" s="4"/>
    </row>
    <row r="77" ht="18" customHeight="1" spans="1:6">
      <c r="A77" s="4">
        <v>75</v>
      </c>
      <c r="B77" s="5" t="s">
        <v>12</v>
      </c>
      <c r="C77" s="5" t="s">
        <v>13</v>
      </c>
      <c r="D77" s="5" t="str">
        <f>"许芳菲"</f>
        <v>许芳菲</v>
      </c>
      <c r="E77" s="5" t="str">
        <f>"67342024071014534122186"</f>
        <v>67342024071014534122186</v>
      </c>
      <c r="F77" s="4"/>
    </row>
    <row r="78" ht="18" customHeight="1" spans="1:6">
      <c r="A78" s="4">
        <v>76</v>
      </c>
      <c r="B78" s="5" t="s">
        <v>12</v>
      </c>
      <c r="C78" s="5" t="s">
        <v>13</v>
      </c>
      <c r="D78" s="5" t="str">
        <f>"黄甜"</f>
        <v>黄甜</v>
      </c>
      <c r="E78" s="5" t="str">
        <f>"67342024071018355422936"</f>
        <v>67342024071018355422936</v>
      </c>
      <c r="F78" s="4"/>
    </row>
    <row r="79" ht="18" customHeight="1" spans="1:6">
      <c r="A79" s="4">
        <v>77</v>
      </c>
      <c r="B79" s="5" t="s">
        <v>12</v>
      </c>
      <c r="C79" s="5" t="s">
        <v>13</v>
      </c>
      <c r="D79" s="5" t="str">
        <f>"林鑫"</f>
        <v>林鑫</v>
      </c>
      <c r="E79" s="5" t="str">
        <f>"67342024071020484623284"</f>
        <v>67342024071020484623284</v>
      </c>
      <c r="F79" s="4"/>
    </row>
    <row r="80" ht="18" customHeight="1" spans="1:6">
      <c r="A80" s="4">
        <v>78</v>
      </c>
      <c r="B80" s="5" t="s">
        <v>12</v>
      </c>
      <c r="C80" s="5" t="s">
        <v>13</v>
      </c>
      <c r="D80" s="5" t="str">
        <f>"陈苹"</f>
        <v>陈苹</v>
      </c>
      <c r="E80" s="5" t="str">
        <f>"67342024071021171123384"</f>
        <v>67342024071021171123384</v>
      </c>
      <c r="F80" s="4"/>
    </row>
    <row r="81" ht="18" customHeight="1" spans="1:6">
      <c r="A81" s="4">
        <v>79</v>
      </c>
      <c r="B81" s="5" t="s">
        <v>12</v>
      </c>
      <c r="C81" s="5" t="s">
        <v>13</v>
      </c>
      <c r="D81" s="5" t="str">
        <f>"曾霞"</f>
        <v>曾霞</v>
      </c>
      <c r="E81" s="5" t="str">
        <f>"67342024071022114523591"</f>
        <v>67342024071022114523591</v>
      </c>
      <c r="F81" s="4"/>
    </row>
    <row r="82" ht="18" customHeight="1" spans="1:6">
      <c r="A82" s="4">
        <v>80</v>
      </c>
      <c r="B82" s="5" t="s">
        <v>12</v>
      </c>
      <c r="C82" s="5" t="s">
        <v>13</v>
      </c>
      <c r="D82" s="5" t="str">
        <f>"陈月桂"</f>
        <v>陈月桂</v>
      </c>
      <c r="E82" s="5" t="str">
        <f>"67342024071021443823486"</f>
        <v>67342024071021443823486</v>
      </c>
      <c r="F82" s="4"/>
    </row>
    <row r="83" ht="18" customHeight="1" spans="1:6">
      <c r="A83" s="4">
        <v>81</v>
      </c>
      <c r="B83" s="5" t="s">
        <v>12</v>
      </c>
      <c r="C83" s="5" t="s">
        <v>13</v>
      </c>
      <c r="D83" s="5" t="str">
        <f>"刘诗欣"</f>
        <v>刘诗欣</v>
      </c>
      <c r="E83" s="5" t="str">
        <f>"67342024071116170927346"</f>
        <v>67342024071116170927346</v>
      </c>
      <c r="F83" s="4"/>
    </row>
    <row r="84" ht="18" customHeight="1" spans="1:6">
      <c r="A84" s="4">
        <v>82</v>
      </c>
      <c r="B84" s="5" t="s">
        <v>12</v>
      </c>
      <c r="C84" s="5" t="s">
        <v>13</v>
      </c>
      <c r="D84" s="5" t="str">
        <f>"符英玲"</f>
        <v>符英玲</v>
      </c>
      <c r="E84" s="5" t="str">
        <f>"67342024071122004529214"</f>
        <v>67342024071122004529214</v>
      </c>
      <c r="F84" s="4"/>
    </row>
    <row r="85" ht="18" customHeight="1" spans="1:6">
      <c r="A85" s="4">
        <v>83</v>
      </c>
      <c r="B85" s="5" t="s">
        <v>12</v>
      </c>
      <c r="C85" s="5" t="s">
        <v>13</v>
      </c>
      <c r="D85" s="5" t="str">
        <f>"肖剑"</f>
        <v>肖剑</v>
      </c>
      <c r="E85" s="5" t="str">
        <f>"67342024071210401431036"</f>
        <v>67342024071210401431036</v>
      </c>
      <c r="F85" s="4"/>
    </row>
    <row r="86" ht="18" customHeight="1" spans="1:6">
      <c r="A86" s="4">
        <v>84</v>
      </c>
      <c r="B86" s="5" t="s">
        <v>12</v>
      </c>
      <c r="C86" s="5" t="s">
        <v>13</v>
      </c>
      <c r="D86" s="5" t="str">
        <f>"刘亚珍"</f>
        <v>刘亚珍</v>
      </c>
      <c r="E86" s="5" t="str">
        <f>"67342024071111262125242"</f>
        <v>67342024071111262125242</v>
      </c>
      <c r="F86" s="4"/>
    </row>
    <row r="87" ht="18" customHeight="1" spans="1:6">
      <c r="A87" s="4">
        <v>85</v>
      </c>
      <c r="B87" s="5" t="s">
        <v>12</v>
      </c>
      <c r="C87" s="5" t="s">
        <v>13</v>
      </c>
      <c r="D87" s="5" t="str">
        <f>"邢孔芸"</f>
        <v>邢孔芸</v>
      </c>
      <c r="E87" s="5" t="str">
        <f>"67342024071211032831219"</f>
        <v>67342024071211032831219</v>
      </c>
      <c r="F87" s="4"/>
    </row>
    <row r="88" ht="18" customHeight="1" spans="1:6">
      <c r="A88" s="4">
        <v>86</v>
      </c>
      <c r="B88" s="5" t="s">
        <v>12</v>
      </c>
      <c r="C88" s="5" t="s">
        <v>13</v>
      </c>
      <c r="D88" s="5" t="str">
        <f>"唐世问"</f>
        <v>唐世问</v>
      </c>
      <c r="E88" s="5" t="str">
        <f>"67342024071010345721353"</f>
        <v>67342024071010345721353</v>
      </c>
      <c r="F88" s="4"/>
    </row>
    <row r="89" ht="18" customHeight="1" spans="1:6">
      <c r="A89" s="4">
        <v>87</v>
      </c>
      <c r="B89" s="5" t="s">
        <v>12</v>
      </c>
      <c r="C89" s="5" t="s">
        <v>13</v>
      </c>
      <c r="D89" s="5" t="str">
        <f>"曾少梅"</f>
        <v>曾少梅</v>
      </c>
      <c r="E89" s="5" t="str">
        <f>"67342024071221003234512"</f>
        <v>67342024071221003234512</v>
      </c>
      <c r="F89" s="4"/>
    </row>
    <row r="90" ht="18" customHeight="1" spans="1:6">
      <c r="A90" s="4">
        <v>88</v>
      </c>
      <c r="B90" s="5" t="s">
        <v>12</v>
      </c>
      <c r="C90" s="5" t="s">
        <v>13</v>
      </c>
      <c r="D90" s="5" t="str">
        <f>"符先翠"</f>
        <v>符先翠</v>
      </c>
      <c r="E90" s="5" t="str">
        <f>"67342024071210560131155"</f>
        <v>67342024071210560131155</v>
      </c>
      <c r="F90" s="4"/>
    </row>
    <row r="91" ht="18" customHeight="1" spans="1:6">
      <c r="A91" s="4">
        <v>89</v>
      </c>
      <c r="B91" s="5" t="s">
        <v>12</v>
      </c>
      <c r="C91" s="5" t="s">
        <v>13</v>
      </c>
      <c r="D91" s="5" t="str">
        <f>"李谷雨"</f>
        <v>李谷雨</v>
      </c>
      <c r="E91" s="5" t="str">
        <f>"67342024071316094237174"</f>
        <v>67342024071316094237174</v>
      </c>
      <c r="F91" s="4"/>
    </row>
    <row r="92" ht="18" customHeight="1" spans="1:6">
      <c r="A92" s="4">
        <v>90</v>
      </c>
      <c r="B92" s="5" t="s">
        <v>12</v>
      </c>
      <c r="C92" s="5" t="s">
        <v>13</v>
      </c>
      <c r="D92" s="5" t="str">
        <f>"陈昕"</f>
        <v>陈昕</v>
      </c>
      <c r="E92" s="5" t="str">
        <f>"67342024071420071938842"</f>
        <v>67342024071420071938842</v>
      </c>
      <c r="F92" s="4"/>
    </row>
    <row r="93" ht="18" customHeight="1" spans="1:6">
      <c r="A93" s="4">
        <v>91</v>
      </c>
      <c r="B93" s="5" t="s">
        <v>12</v>
      </c>
      <c r="C93" s="5" t="s">
        <v>13</v>
      </c>
      <c r="D93" s="5" t="str">
        <f>"郑珍妮"</f>
        <v>郑珍妮</v>
      </c>
      <c r="E93" s="5" t="str">
        <f>"67342024071421191038951"</f>
        <v>67342024071421191038951</v>
      </c>
      <c r="F93" s="4"/>
    </row>
    <row r="94" ht="18" customHeight="1" spans="1:6">
      <c r="A94" s="4">
        <v>92</v>
      </c>
      <c r="B94" s="5" t="s">
        <v>12</v>
      </c>
      <c r="C94" s="5" t="s">
        <v>13</v>
      </c>
      <c r="D94" s="5" t="str">
        <f>"王运"</f>
        <v>王运</v>
      </c>
      <c r="E94" s="5" t="str">
        <f>"67342024071513565142233"</f>
        <v>67342024071513565142233</v>
      </c>
      <c r="F94" s="4"/>
    </row>
    <row r="95" ht="18" customHeight="1" spans="1:6">
      <c r="A95" s="4">
        <v>93</v>
      </c>
      <c r="B95" s="5" t="s">
        <v>12</v>
      </c>
      <c r="C95" s="5" t="s">
        <v>13</v>
      </c>
      <c r="D95" s="5" t="str">
        <f>"符卿达"</f>
        <v>符卿达</v>
      </c>
      <c r="E95" s="5" t="str">
        <f>"67342024071522325845027"</f>
        <v>67342024071522325845027</v>
      </c>
      <c r="F95" s="4"/>
    </row>
    <row r="96" ht="18" customHeight="1" spans="1:6">
      <c r="A96" s="4">
        <v>94</v>
      </c>
      <c r="B96" s="5" t="s">
        <v>12</v>
      </c>
      <c r="C96" s="5" t="s">
        <v>13</v>
      </c>
      <c r="D96" s="5" t="str">
        <f>"陈丽鸿"</f>
        <v>陈丽鸿</v>
      </c>
      <c r="E96" s="5" t="str">
        <f>"67342024071608233845427"</f>
        <v>67342024071608233845427</v>
      </c>
      <c r="F96" s="4"/>
    </row>
    <row r="97" ht="18" customHeight="1" spans="1:6">
      <c r="A97" s="4">
        <v>95</v>
      </c>
      <c r="B97" s="5" t="s">
        <v>12</v>
      </c>
      <c r="C97" s="5" t="s">
        <v>13</v>
      </c>
      <c r="D97" s="5" t="str">
        <f>"邱优"</f>
        <v>邱优</v>
      </c>
      <c r="E97" s="5" t="str">
        <f>"67342024071609534546016"</f>
        <v>67342024071609534546016</v>
      </c>
      <c r="F97" s="4"/>
    </row>
    <row r="98" ht="18" customHeight="1" spans="1:6">
      <c r="A98" s="4">
        <v>96</v>
      </c>
      <c r="B98" s="5" t="s">
        <v>12</v>
      </c>
      <c r="C98" s="5" t="s">
        <v>13</v>
      </c>
      <c r="D98" s="5" t="str">
        <f>"何永建"</f>
        <v>何永建</v>
      </c>
      <c r="E98" s="5" t="str">
        <f>"67342024071609474445977"</f>
        <v>67342024071609474445977</v>
      </c>
      <c r="F98" s="4"/>
    </row>
    <row r="99" ht="18" customHeight="1" spans="1:6">
      <c r="A99" s="4">
        <v>97</v>
      </c>
      <c r="B99" s="5" t="s">
        <v>12</v>
      </c>
      <c r="C99" s="5" t="s">
        <v>13</v>
      </c>
      <c r="D99" s="5" t="str">
        <f>"邓万丽"</f>
        <v>邓万丽</v>
      </c>
      <c r="E99" s="5" t="str">
        <f>"67342024071610472346428"</f>
        <v>67342024071610472346428</v>
      </c>
      <c r="F99" s="4"/>
    </row>
    <row r="100" ht="18" customHeight="1" spans="1:6">
      <c r="A100" s="4">
        <v>98</v>
      </c>
      <c r="B100" s="5" t="s">
        <v>12</v>
      </c>
      <c r="C100" s="5" t="s">
        <v>13</v>
      </c>
      <c r="D100" s="5" t="str">
        <f>"林丽婷"</f>
        <v>林丽婷</v>
      </c>
      <c r="E100" s="5" t="str">
        <f>"67342024071611310346726"</f>
        <v>67342024071611310346726</v>
      </c>
      <c r="F100" s="4"/>
    </row>
    <row r="101" ht="18" customHeight="1" spans="1:6">
      <c r="A101" s="4">
        <v>99</v>
      </c>
      <c r="B101" s="5" t="s">
        <v>12</v>
      </c>
      <c r="C101" s="5" t="s">
        <v>13</v>
      </c>
      <c r="D101" s="5" t="str">
        <f>"傅丽清"</f>
        <v>傅丽清</v>
      </c>
      <c r="E101" s="5" t="str">
        <f>"67342024071612092946907"</f>
        <v>67342024071612092946907</v>
      </c>
      <c r="F101" s="4"/>
    </row>
    <row r="102" ht="18" customHeight="1" spans="1:6">
      <c r="A102" s="4">
        <v>100</v>
      </c>
      <c r="B102" s="5" t="s">
        <v>12</v>
      </c>
      <c r="C102" s="5" t="s">
        <v>13</v>
      </c>
      <c r="D102" s="5" t="str">
        <f>"吴桂香"</f>
        <v>吴桂香</v>
      </c>
      <c r="E102" s="5" t="str">
        <f>"67342024071613452447321"</f>
        <v>67342024071613452447321</v>
      </c>
      <c r="F102" s="4"/>
    </row>
    <row r="103" ht="18" customHeight="1" spans="1:6">
      <c r="A103" s="4">
        <v>101</v>
      </c>
      <c r="B103" s="5" t="s">
        <v>12</v>
      </c>
      <c r="C103" s="5" t="s">
        <v>13</v>
      </c>
      <c r="D103" s="5" t="str">
        <f>"赵日拓"</f>
        <v>赵日拓</v>
      </c>
      <c r="E103" s="5" t="str">
        <f>"67342024071014294722101"</f>
        <v>67342024071014294722101</v>
      </c>
      <c r="F103" s="4"/>
    </row>
    <row r="104" ht="18" customHeight="1" spans="1:6">
      <c r="A104" s="4">
        <v>102</v>
      </c>
      <c r="B104" s="5" t="s">
        <v>12</v>
      </c>
      <c r="C104" s="5" t="s">
        <v>13</v>
      </c>
      <c r="D104" s="5" t="str">
        <f>"朱明川"</f>
        <v>朱明川</v>
      </c>
      <c r="E104" s="5" t="str">
        <f>"67342024071617322348530"</f>
        <v>67342024071617322348530</v>
      </c>
      <c r="F104" s="4"/>
    </row>
    <row r="105" ht="18" customHeight="1" spans="1:6">
      <c r="A105" s="4">
        <v>103</v>
      </c>
      <c r="B105" s="5" t="s">
        <v>12</v>
      </c>
      <c r="C105" s="5" t="s">
        <v>13</v>
      </c>
      <c r="D105" s="5" t="str">
        <f>"郑俊涛"</f>
        <v>郑俊涛</v>
      </c>
      <c r="E105" s="5" t="str">
        <f>"67342024071618433148805"</f>
        <v>67342024071618433148805</v>
      </c>
      <c r="F105" s="4"/>
    </row>
    <row r="106" ht="18" customHeight="1" spans="1:6">
      <c r="A106" s="4">
        <v>104</v>
      </c>
      <c r="B106" s="5" t="s">
        <v>12</v>
      </c>
      <c r="C106" s="5" t="s">
        <v>13</v>
      </c>
      <c r="D106" s="5" t="str">
        <f>"万广珍"</f>
        <v>万广珍</v>
      </c>
      <c r="E106" s="5" t="str">
        <f>"67342024071619303248952"</f>
        <v>67342024071619303248952</v>
      </c>
      <c r="F106" s="4"/>
    </row>
    <row r="107" ht="18" customHeight="1" spans="1:6">
      <c r="A107" s="4">
        <v>105</v>
      </c>
      <c r="B107" s="5" t="s">
        <v>12</v>
      </c>
      <c r="C107" s="5" t="s">
        <v>13</v>
      </c>
      <c r="D107" s="5" t="str">
        <f>"刘雯馨"</f>
        <v>刘雯馨</v>
      </c>
      <c r="E107" s="5" t="str">
        <f>"67342024071619560549056"</f>
        <v>67342024071619560549056</v>
      </c>
      <c r="F107" s="4"/>
    </row>
    <row r="108" ht="18" customHeight="1" spans="1:6">
      <c r="A108" s="4">
        <v>106</v>
      </c>
      <c r="B108" s="5" t="s">
        <v>12</v>
      </c>
      <c r="C108" s="5" t="s">
        <v>13</v>
      </c>
      <c r="D108" s="5" t="str">
        <f>"陈文娇"</f>
        <v>陈文娇</v>
      </c>
      <c r="E108" s="5" t="str">
        <f>"67342024071622210749661"</f>
        <v>67342024071622210749661</v>
      </c>
      <c r="F108" s="4"/>
    </row>
    <row r="109" ht="18" customHeight="1" spans="1:6">
      <c r="A109" s="4">
        <v>107</v>
      </c>
      <c r="B109" s="5" t="s">
        <v>12</v>
      </c>
      <c r="C109" s="5" t="s">
        <v>13</v>
      </c>
      <c r="D109" s="5" t="str">
        <f>"郭杜娟"</f>
        <v>郭杜娟</v>
      </c>
      <c r="E109" s="5" t="str">
        <f>"67342024071607124345337"</f>
        <v>67342024071607124345337</v>
      </c>
      <c r="F109" s="4"/>
    </row>
    <row r="110" ht="18" customHeight="1" spans="1:6">
      <c r="A110" s="4">
        <v>108</v>
      </c>
      <c r="B110" s="5" t="s">
        <v>12</v>
      </c>
      <c r="C110" s="5" t="s">
        <v>13</v>
      </c>
      <c r="D110" s="5" t="str">
        <f>"冯丹丹"</f>
        <v>冯丹丹</v>
      </c>
      <c r="E110" s="5" t="str">
        <f>"67342024071700053549923"</f>
        <v>67342024071700053549923</v>
      </c>
      <c r="F110" s="4"/>
    </row>
    <row r="111" ht="18" customHeight="1" spans="1:6">
      <c r="A111" s="4">
        <v>109</v>
      </c>
      <c r="B111" s="5" t="s">
        <v>12</v>
      </c>
      <c r="C111" s="5" t="s">
        <v>13</v>
      </c>
      <c r="D111" s="5" t="str">
        <f>"冯琳"</f>
        <v>冯琳</v>
      </c>
      <c r="E111" s="5" t="str">
        <f>"67342024071822151958870"</f>
        <v>67342024071822151958870</v>
      </c>
      <c r="F111" s="4"/>
    </row>
    <row r="112" ht="18" customHeight="1" spans="1:6">
      <c r="A112" s="4">
        <v>110</v>
      </c>
      <c r="B112" s="5" t="s">
        <v>12</v>
      </c>
      <c r="C112" s="5" t="s">
        <v>13</v>
      </c>
      <c r="D112" s="5" t="str">
        <f>"李静姣"</f>
        <v>李静姣</v>
      </c>
      <c r="E112" s="5" t="str">
        <f>"67342024072000030764271"</f>
        <v>67342024072000030764271</v>
      </c>
      <c r="F112" s="4"/>
    </row>
    <row r="113" ht="18" customHeight="1" spans="1:6">
      <c r="A113" s="4">
        <v>111</v>
      </c>
      <c r="B113" s="5" t="s">
        <v>12</v>
      </c>
      <c r="C113" s="5" t="s">
        <v>13</v>
      </c>
      <c r="D113" s="5" t="str">
        <f>"王紫娴"</f>
        <v>王紫娴</v>
      </c>
      <c r="E113" s="5" t="str">
        <f>"67342024072023411165394"</f>
        <v>67342024072023411165394</v>
      </c>
      <c r="F113" s="4"/>
    </row>
    <row r="114" ht="18" customHeight="1" spans="1:6">
      <c r="A114" s="4">
        <v>112</v>
      </c>
      <c r="B114" s="5" t="s">
        <v>12</v>
      </c>
      <c r="C114" s="5" t="s">
        <v>13</v>
      </c>
      <c r="D114" s="5" t="str">
        <f>"吴俏"</f>
        <v>吴俏</v>
      </c>
      <c r="E114" s="5" t="str">
        <f>"67342024072100145765417"</f>
        <v>67342024072100145765417</v>
      </c>
      <c r="F114" s="4"/>
    </row>
    <row r="115" ht="18" customHeight="1" spans="1:6">
      <c r="A115" s="4">
        <v>113</v>
      </c>
      <c r="B115" s="5" t="s">
        <v>12</v>
      </c>
      <c r="C115" s="5" t="s">
        <v>13</v>
      </c>
      <c r="D115" s="5" t="str">
        <f>"邢惠媚"</f>
        <v>邢惠媚</v>
      </c>
      <c r="E115" s="5" t="str">
        <f>"67342024072110231965665"</f>
        <v>67342024072110231965665</v>
      </c>
      <c r="F115" s="4"/>
    </row>
    <row r="116" ht="18" customHeight="1" spans="1:6">
      <c r="A116" s="4">
        <v>114</v>
      </c>
      <c r="B116" s="5" t="s">
        <v>12</v>
      </c>
      <c r="C116" s="5" t="s">
        <v>13</v>
      </c>
      <c r="D116" s="5" t="str">
        <f>"吴正昊"</f>
        <v>吴正昊</v>
      </c>
      <c r="E116" s="5" t="str">
        <f>"67342024072109192765549"</f>
        <v>67342024072109192765549</v>
      </c>
      <c r="F116" s="4"/>
    </row>
    <row r="117" ht="18" customHeight="1" spans="1:6">
      <c r="A117" s="4">
        <v>115</v>
      </c>
      <c r="B117" s="5" t="s">
        <v>12</v>
      </c>
      <c r="C117" s="5" t="s">
        <v>14</v>
      </c>
      <c r="D117" s="5" t="str">
        <f>"韦国兵"</f>
        <v>韦国兵</v>
      </c>
      <c r="E117" s="5" t="str">
        <f>"67342024071009004820918"</f>
        <v>67342024071009004820918</v>
      </c>
      <c r="F117" s="4"/>
    </row>
    <row r="118" ht="18" customHeight="1" spans="1:6">
      <c r="A118" s="4">
        <v>116</v>
      </c>
      <c r="B118" s="5" t="s">
        <v>12</v>
      </c>
      <c r="C118" s="5" t="s">
        <v>14</v>
      </c>
      <c r="D118" s="5" t="str">
        <f>"刘求成"</f>
        <v>刘求成</v>
      </c>
      <c r="E118" s="5" t="str">
        <f>"67342024071011154021529"</f>
        <v>67342024071011154021529</v>
      </c>
      <c r="F118" s="4"/>
    </row>
    <row r="119" ht="18" customHeight="1" spans="1:6">
      <c r="A119" s="4">
        <v>117</v>
      </c>
      <c r="B119" s="5" t="s">
        <v>12</v>
      </c>
      <c r="C119" s="5" t="s">
        <v>14</v>
      </c>
      <c r="D119" s="5" t="str">
        <f>"吴春燕"</f>
        <v>吴春燕</v>
      </c>
      <c r="E119" s="5" t="str">
        <f>"67342024071013153821918"</f>
        <v>67342024071013153821918</v>
      </c>
      <c r="F119" s="4"/>
    </row>
    <row r="120" ht="18" customHeight="1" spans="1:6">
      <c r="A120" s="4">
        <v>118</v>
      </c>
      <c r="B120" s="5" t="s">
        <v>12</v>
      </c>
      <c r="C120" s="5" t="s">
        <v>14</v>
      </c>
      <c r="D120" s="5" t="str">
        <f>"王玉"</f>
        <v>王玉</v>
      </c>
      <c r="E120" s="5" t="str">
        <f>"67342024071014410822137"</f>
        <v>67342024071014410822137</v>
      </c>
      <c r="F120" s="4"/>
    </row>
    <row r="121" ht="18" customHeight="1" spans="1:6">
      <c r="A121" s="4">
        <v>119</v>
      </c>
      <c r="B121" s="5" t="s">
        <v>12</v>
      </c>
      <c r="C121" s="5" t="s">
        <v>14</v>
      </c>
      <c r="D121" s="5" t="str">
        <f>"袁晓晓"</f>
        <v>袁晓晓</v>
      </c>
      <c r="E121" s="5" t="str">
        <f>"67342024071014530322183"</f>
        <v>67342024071014530322183</v>
      </c>
      <c r="F121" s="4"/>
    </row>
    <row r="122" ht="18" customHeight="1" spans="1:6">
      <c r="A122" s="4">
        <v>120</v>
      </c>
      <c r="B122" s="5" t="s">
        <v>12</v>
      </c>
      <c r="C122" s="5" t="s">
        <v>14</v>
      </c>
      <c r="D122" s="5" t="str">
        <f>"张祖薇"</f>
        <v>张祖薇</v>
      </c>
      <c r="E122" s="5" t="str">
        <f>"67342024071015461722405"</f>
        <v>67342024071015461722405</v>
      </c>
      <c r="F122" s="4"/>
    </row>
    <row r="123" ht="18" customHeight="1" spans="1:6">
      <c r="A123" s="4">
        <v>121</v>
      </c>
      <c r="B123" s="5" t="s">
        <v>12</v>
      </c>
      <c r="C123" s="5" t="s">
        <v>14</v>
      </c>
      <c r="D123" s="5" t="str">
        <f>"陈丽芽"</f>
        <v>陈丽芽</v>
      </c>
      <c r="E123" s="5" t="str">
        <f>"67342024071017540222823"</f>
        <v>67342024071017540222823</v>
      </c>
      <c r="F123" s="4"/>
    </row>
    <row r="124" ht="18" customHeight="1" spans="1:6">
      <c r="A124" s="4">
        <v>122</v>
      </c>
      <c r="B124" s="5" t="s">
        <v>12</v>
      </c>
      <c r="C124" s="5" t="s">
        <v>14</v>
      </c>
      <c r="D124" s="5" t="str">
        <f>"陈忠宇"</f>
        <v>陈忠宇</v>
      </c>
      <c r="E124" s="5" t="str">
        <f>"67342024071018534722977"</f>
        <v>67342024071018534722977</v>
      </c>
      <c r="F124" s="4"/>
    </row>
    <row r="125" ht="18" customHeight="1" spans="1:6">
      <c r="A125" s="4">
        <v>123</v>
      </c>
      <c r="B125" s="5" t="s">
        <v>12</v>
      </c>
      <c r="C125" s="5" t="s">
        <v>14</v>
      </c>
      <c r="D125" s="5" t="str">
        <f>"梁百川"</f>
        <v>梁百川</v>
      </c>
      <c r="E125" s="5" t="str">
        <f>"67342024071019392623078"</f>
        <v>67342024071019392623078</v>
      </c>
      <c r="F125" s="4"/>
    </row>
    <row r="126" ht="18" customHeight="1" spans="1:6">
      <c r="A126" s="4">
        <v>124</v>
      </c>
      <c r="B126" s="5" t="s">
        <v>12</v>
      </c>
      <c r="C126" s="5" t="s">
        <v>14</v>
      </c>
      <c r="D126" s="5" t="str">
        <f>"刘翠"</f>
        <v>刘翠</v>
      </c>
      <c r="E126" s="5" t="str">
        <f>"67342024071016481722615"</f>
        <v>67342024071016481722615</v>
      </c>
      <c r="F126" s="4"/>
    </row>
    <row r="127" ht="18" customHeight="1" spans="1:6">
      <c r="A127" s="4">
        <v>125</v>
      </c>
      <c r="B127" s="5" t="s">
        <v>12</v>
      </c>
      <c r="C127" s="5" t="s">
        <v>14</v>
      </c>
      <c r="D127" s="5" t="str">
        <f>"陈绪桃"</f>
        <v>陈绪桃</v>
      </c>
      <c r="E127" s="5" t="str">
        <f>"67342024071021232423405"</f>
        <v>67342024071021232423405</v>
      </c>
      <c r="F127" s="4"/>
    </row>
    <row r="128" ht="18" customHeight="1" spans="1:6">
      <c r="A128" s="4">
        <v>126</v>
      </c>
      <c r="B128" s="5" t="s">
        <v>12</v>
      </c>
      <c r="C128" s="5" t="s">
        <v>14</v>
      </c>
      <c r="D128" s="5" t="str">
        <f>"李雨婷"</f>
        <v>李雨婷</v>
      </c>
      <c r="E128" s="5" t="str">
        <f>"67342024071109293124448"</f>
        <v>67342024071109293124448</v>
      </c>
      <c r="F128" s="4"/>
    </row>
    <row r="129" ht="18" customHeight="1" spans="1:6">
      <c r="A129" s="4">
        <v>127</v>
      </c>
      <c r="B129" s="5" t="s">
        <v>12</v>
      </c>
      <c r="C129" s="5" t="s">
        <v>14</v>
      </c>
      <c r="D129" s="5" t="str">
        <f>"王春姗"</f>
        <v>王春姗</v>
      </c>
      <c r="E129" s="5" t="str">
        <f>"67342024071109483524587"</f>
        <v>67342024071109483524587</v>
      </c>
      <c r="F129" s="4"/>
    </row>
    <row r="130" ht="18" customHeight="1" spans="1:6">
      <c r="A130" s="4">
        <v>128</v>
      </c>
      <c r="B130" s="5" t="s">
        <v>12</v>
      </c>
      <c r="C130" s="5" t="s">
        <v>14</v>
      </c>
      <c r="D130" s="5" t="str">
        <f>"陈恋"</f>
        <v>陈恋</v>
      </c>
      <c r="E130" s="5" t="str">
        <f>"67342024071110511325026"</f>
        <v>67342024071110511325026</v>
      </c>
      <c r="F130" s="4"/>
    </row>
    <row r="131" ht="18" customHeight="1" spans="1:6">
      <c r="A131" s="4">
        <v>129</v>
      </c>
      <c r="B131" s="5" t="s">
        <v>12</v>
      </c>
      <c r="C131" s="5" t="s">
        <v>14</v>
      </c>
      <c r="D131" s="5" t="str">
        <f>"温薇"</f>
        <v>温薇</v>
      </c>
      <c r="E131" s="5" t="str">
        <f>"67342024071111530825408"</f>
        <v>67342024071111530825408</v>
      </c>
      <c r="F131" s="4"/>
    </row>
    <row r="132" ht="18" customHeight="1" spans="1:6">
      <c r="A132" s="4">
        <v>130</v>
      </c>
      <c r="B132" s="5" t="s">
        <v>12</v>
      </c>
      <c r="C132" s="5" t="s">
        <v>14</v>
      </c>
      <c r="D132" s="5" t="str">
        <f>"陈春蕊"</f>
        <v>陈春蕊</v>
      </c>
      <c r="E132" s="5" t="str">
        <f>"67342024071112070425481"</f>
        <v>67342024071112070425481</v>
      </c>
      <c r="F132" s="4"/>
    </row>
    <row r="133" ht="18" customHeight="1" spans="1:6">
      <c r="A133" s="4">
        <v>131</v>
      </c>
      <c r="B133" s="5" t="s">
        <v>12</v>
      </c>
      <c r="C133" s="5" t="s">
        <v>14</v>
      </c>
      <c r="D133" s="5" t="str">
        <f>"谢昌娥"</f>
        <v>谢昌娥</v>
      </c>
      <c r="E133" s="5" t="str">
        <f>"67342024071018172222885"</f>
        <v>67342024071018172222885</v>
      </c>
      <c r="F133" s="4"/>
    </row>
    <row r="134" ht="18" customHeight="1" spans="1:6">
      <c r="A134" s="4">
        <v>132</v>
      </c>
      <c r="B134" s="5" t="s">
        <v>12</v>
      </c>
      <c r="C134" s="5" t="s">
        <v>14</v>
      </c>
      <c r="D134" s="5" t="str">
        <f>"符兰花"</f>
        <v>符兰花</v>
      </c>
      <c r="E134" s="5" t="str">
        <f>"67342024071114301326170"</f>
        <v>67342024071114301326170</v>
      </c>
      <c r="F134" s="4"/>
    </row>
    <row r="135" ht="18" customHeight="1" spans="1:6">
      <c r="A135" s="4">
        <v>133</v>
      </c>
      <c r="B135" s="5" t="s">
        <v>12</v>
      </c>
      <c r="C135" s="5" t="s">
        <v>14</v>
      </c>
      <c r="D135" s="5" t="str">
        <f>"李泰羽"</f>
        <v>李泰羽</v>
      </c>
      <c r="E135" s="5" t="str">
        <f>"67342024071116441427530"</f>
        <v>67342024071116441427530</v>
      </c>
      <c r="F135" s="4"/>
    </row>
    <row r="136" ht="18" customHeight="1" spans="1:6">
      <c r="A136" s="4">
        <v>134</v>
      </c>
      <c r="B136" s="5" t="s">
        <v>12</v>
      </c>
      <c r="C136" s="5" t="s">
        <v>14</v>
      </c>
      <c r="D136" s="5" t="str">
        <f>"周淑乾"</f>
        <v>周淑乾</v>
      </c>
      <c r="E136" s="5" t="str">
        <f>"67342024071117113527691"</f>
        <v>67342024071117113527691</v>
      </c>
      <c r="F136" s="4"/>
    </row>
    <row r="137" ht="18" customHeight="1" spans="1:6">
      <c r="A137" s="4">
        <v>135</v>
      </c>
      <c r="B137" s="5" t="s">
        <v>12</v>
      </c>
      <c r="C137" s="5" t="s">
        <v>14</v>
      </c>
      <c r="D137" s="5" t="str">
        <f>"邱梦慧"</f>
        <v>邱梦慧</v>
      </c>
      <c r="E137" s="5" t="str">
        <f>"67342024071117560127934"</f>
        <v>67342024071117560127934</v>
      </c>
      <c r="F137" s="4"/>
    </row>
    <row r="138" ht="18" customHeight="1" spans="1:6">
      <c r="A138" s="4">
        <v>136</v>
      </c>
      <c r="B138" s="5" t="s">
        <v>12</v>
      </c>
      <c r="C138" s="5" t="s">
        <v>14</v>
      </c>
      <c r="D138" s="5" t="str">
        <f>"陈枫"</f>
        <v>陈枫</v>
      </c>
      <c r="E138" s="5" t="str">
        <f>"67342024071209043030382"</f>
        <v>67342024071209043030382</v>
      </c>
      <c r="F138" s="4"/>
    </row>
    <row r="139" ht="18" customHeight="1" spans="1:6">
      <c r="A139" s="4">
        <v>137</v>
      </c>
      <c r="B139" s="5" t="s">
        <v>12</v>
      </c>
      <c r="C139" s="5" t="s">
        <v>14</v>
      </c>
      <c r="D139" s="5" t="str">
        <f>"黄富"</f>
        <v>黄富</v>
      </c>
      <c r="E139" s="5" t="str">
        <f>"67342024071209235230514"</f>
        <v>67342024071209235230514</v>
      </c>
      <c r="F139" s="4"/>
    </row>
    <row r="140" ht="18" customHeight="1" spans="1:6">
      <c r="A140" s="4">
        <v>138</v>
      </c>
      <c r="B140" s="5" t="s">
        <v>12</v>
      </c>
      <c r="C140" s="5" t="s">
        <v>14</v>
      </c>
      <c r="D140" s="5" t="str">
        <f>"卢哨"</f>
        <v>卢哨</v>
      </c>
      <c r="E140" s="5" t="str">
        <f>"67342024071211441831529"</f>
        <v>67342024071211441831529</v>
      </c>
      <c r="F140" s="4"/>
    </row>
    <row r="141" ht="18" customHeight="1" spans="1:6">
      <c r="A141" s="4">
        <v>139</v>
      </c>
      <c r="B141" s="5" t="s">
        <v>12</v>
      </c>
      <c r="C141" s="5" t="s">
        <v>14</v>
      </c>
      <c r="D141" s="5" t="str">
        <f>"朱文静"</f>
        <v>朱文静</v>
      </c>
      <c r="E141" s="5" t="str">
        <f>"67342024071212185431748"</f>
        <v>67342024071212185431748</v>
      </c>
      <c r="F141" s="4"/>
    </row>
    <row r="142" ht="18" customHeight="1" spans="1:6">
      <c r="A142" s="4">
        <v>140</v>
      </c>
      <c r="B142" s="5" t="s">
        <v>12</v>
      </c>
      <c r="C142" s="5" t="s">
        <v>14</v>
      </c>
      <c r="D142" s="5" t="str">
        <f>"符学壮"</f>
        <v>符学壮</v>
      </c>
      <c r="E142" s="5" t="str">
        <f>"67342024071212450731899"</f>
        <v>67342024071212450731899</v>
      </c>
      <c r="F142" s="4"/>
    </row>
    <row r="143" ht="18" customHeight="1" spans="1:6">
      <c r="A143" s="4">
        <v>141</v>
      </c>
      <c r="B143" s="5" t="s">
        <v>12</v>
      </c>
      <c r="C143" s="5" t="s">
        <v>14</v>
      </c>
      <c r="D143" s="5" t="str">
        <f>"顾梦怡"</f>
        <v>顾梦怡</v>
      </c>
      <c r="E143" s="5" t="str">
        <f>"67342024071213275732186"</f>
        <v>67342024071213275732186</v>
      </c>
      <c r="F143" s="4"/>
    </row>
    <row r="144" ht="18" customHeight="1" spans="1:6">
      <c r="A144" s="4">
        <v>142</v>
      </c>
      <c r="B144" s="5" t="s">
        <v>12</v>
      </c>
      <c r="C144" s="5" t="s">
        <v>14</v>
      </c>
      <c r="D144" s="5" t="str">
        <f>"骆媛彩"</f>
        <v>骆媛彩</v>
      </c>
      <c r="E144" s="5" t="str">
        <f>"67342024071212494131925"</f>
        <v>67342024071212494131925</v>
      </c>
      <c r="F144" s="4"/>
    </row>
    <row r="145" ht="18" customHeight="1" spans="1:6">
      <c r="A145" s="4">
        <v>143</v>
      </c>
      <c r="B145" s="5" t="s">
        <v>12</v>
      </c>
      <c r="C145" s="5" t="s">
        <v>14</v>
      </c>
      <c r="D145" s="5" t="str">
        <f>"石文甜"</f>
        <v>石文甜</v>
      </c>
      <c r="E145" s="5" t="str">
        <f>"67342024071215234832975"</f>
        <v>67342024071215234832975</v>
      </c>
      <c r="F145" s="4"/>
    </row>
    <row r="146" ht="18" customHeight="1" spans="1:6">
      <c r="A146" s="4">
        <v>144</v>
      </c>
      <c r="B146" s="5" t="s">
        <v>12</v>
      </c>
      <c r="C146" s="5" t="s">
        <v>14</v>
      </c>
      <c r="D146" s="5" t="str">
        <f>"李梅妍"</f>
        <v>李梅妍</v>
      </c>
      <c r="E146" s="5" t="str">
        <f>"67342024071214473232650"</f>
        <v>67342024071214473232650</v>
      </c>
      <c r="F146" s="4"/>
    </row>
    <row r="147" ht="18" customHeight="1" spans="1:6">
      <c r="A147" s="4">
        <v>145</v>
      </c>
      <c r="B147" s="5" t="s">
        <v>12</v>
      </c>
      <c r="C147" s="5" t="s">
        <v>14</v>
      </c>
      <c r="D147" s="5" t="str">
        <f>"张晓阳"</f>
        <v>张晓阳</v>
      </c>
      <c r="E147" s="5" t="str">
        <f>"67342024071220033634356"</f>
        <v>67342024071220033634356</v>
      </c>
      <c r="F147" s="4"/>
    </row>
    <row r="148" ht="18" customHeight="1" spans="1:6">
      <c r="A148" s="4">
        <v>146</v>
      </c>
      <c r="B148" s="5" t="s">
        <v>12</v>
      </c>
      <c r="C148" s="5" t="s">
        <v>14</v>
      </c>
      <c r="D148" s="5" t="str">
        <f>"黎冠妹"</f>
        <v>黎冠妹</v>
      </c>
      <c r="E148" s="5" t="str">
        <f>"67342024071311545436115"</f>
        <v>67342024071311545436115</v>
      </c>
      <c r="F148" s="4"/>
    </row>
    <row r="149" ht="18" customHeight="1" spans="1:6">
      <c r="A149" s="4">
        <v>147</v>
      </c>
      <c r="B149" s="5" t="s">
        <v>12</v>
      </c>
      <c r="C149" s="5" t="s">
        <v>14</v>
      </c>
      <c r="D149" s="5" t="str">
        <f>"康斐涵"</f>
        <v>康斐涵</v>
      </c>
      <c r="E149" s="5" t="str">
        <f>"67342024071417244738670"</f>
        <v>67342024071417244738670</v>
      </c>
      <c r="F149" s="4"/>
    </row>
    <row r="150" ht="18" customHeight="1" spans="1:6">
      <c r="A150" s="4">
        <v>148</v>
      </c>
      <c r="B150" s="5" t="s">
        <v>12</v>
      </c>
      <c r="C150" s="5" t="s">
        <v>14</v>
      </c>
      <c r="D150" s="5" t="str">
        <f>"韩芳"</f>
        <v>韩芳</v>
      </c>
      <c r="E150" s="5" t="str">
        <f>"67342024071408553437933"</f>
        <v>67342024071408553437933</v>
      </c>
      <c r="F150" s="4"/>
    </row>
    <row r="151" ht="18" customHeight="1" spans="1:6">
      <c r="A151" s="4">
        <v>149</v>
      </c>
      <c r="B151" s="5" t="s">
        <v>12</v>
      </c>
      <c r="C151" s="5" t="s">
        <v>14</v>
      </c>
      <c r="D151" s="5" t="str">
        <f>"许瑞铭"</f>
        <v>许瑞铭</v>
      </c>
      <c r="E151" s="5" t="str">
        <f>"67342024071217373433962"</f>
        <v>67342024071217373433962</v>
      </c>
      <c r="F151" s="4"/>
    </row>
    <row r="152" ht="18" customHeight="1" spans="1:6">
      <c r="A152" s="4">
        <v>150</v>
      </c>
      <c r="B152" s="5" t="s">
        <v>12</v>
      </c>
      <c r="C152" s="5" t="s">
        <v>14</v>
      </c>
      <c r="D152" s="5" t="str">
        <f>"千佳琦"</f>
        <v>千佳琦</v>
      </c>
      <c r="E152" s="5" t="str">
        <f>"67342024071510205040591"</f>
        <v>67342024071510205040591</v>
      </c>
      <c r="F152" s="4"/>
    </row>
    <row r="153" ht="18" customHeight="1" spans="1:6">
      <c r="A153" s="4">
        <v>151</v>
      </c>
      <c r="B153" s="5" t="s">
        <v>12</v>
      </c>
      <c r="C153" s="5" t="s">
        <v>14</v>
      </c>
      <c r="D153" s="5" t="str">
        <f>"符芷怡"</f>
        <v>符芷怡</v>
      </c>
      <c r="E153" s="5" t="str">
        <f>"67342024071513110241980"</f>
        <v>67342024071513110241980</v>
      </c>
      <c r="F153" s="4"/>
    </row>
    <row r="154" ht="18" customHeight="1" spans="1:6">
      <c r="A154" s="4">
        <v>152</v>
      </c>
      <c r="B154" s="5" t="s">
        <v>12</v>
      </c>
      <c r="C154" s="5" t="s">
        <v>14</v>
      </c>
      <c r="D154" s="5" t="str">
        <f>"林芳慧"</f>
        <v>林芳慧</v>
      </c>
      <c r="E154" s="5" t="str">
        <f>"67342024071503464139228"</f>
        <v>67342024071503464139228</v>
      </c>
      <c r="F154" s="4"/>
    </row>
    <row r="155" ht="18" customHeight="1" spans="1:6">
      <c r="A155" s="4">
        <v>153</v>
      </c>
      <c r="B155" s="5" t="s">
        <v>12</v>
      </c>
      <c r="C155" s="5" t="s">
        <v>14</v>
      </c>
      <c r="D155" s="5" t="str">
        <f>"叶馨洁"</f>
        <v>叶馨洁</v>
      </c>
      <c r="E155" s="5" t="str">
        <f>"67342024071515420042993"</f>
        <v>67342024071515420042993</v>
      </c>
      <c r="F155" s="4"/>
    </row>
    <row r="156" ht="18" customHeight="1" spans="1:6">
      <c r="A156" s="4">
        <v>154</v>
      </c>
      <c r="B156" s="5" t="s">
        <v>12</v>
      </c>
      <c r="C156" s="5" t="s">
        <v>14</v>
      </c>
      <c r="D156" s="5" t="str">
        <f>"陈琼瑛"</f>
        <v>陈琼瑛</v>
      </c>
      <c r="E156" s="5" t="str">
        <f>"67342024071220445234467"</f>
        <v>67342024071220445234467</v>
      </c>
      <c r="F156" s="4"/>
    </row>
    <row r="157" ht="18" customHeight="1" spans="1:6">
      <c r="A157" s="4">
        <v>155</v>
      </c>
      <c r="B157" s="5" t="s">
        <v>12</v>
      </c>
      <c r="C157" s="5" t="s">
        <v>14</v>
      </c>
      <c r="D157" s="5" t="str">
        <f>"李柔仙"</f>
        <v>李柔仙</v>
      </c>
      <c r="E157" s="5" t="str">
        <f>"67342024071617325648532"</f>
        <v>67342024071617325648532</v>
      </c>
      <c r="F157" s="4"/>
    </row>
    <row r="158" ht="18" customHeight="1" spans="1:6">
      <c r="A158" s="4">
        <v>156</v>
      </c>
      <c r="B158" s="5" t="s">
        <v>12</v>
      </c>
      <c r="C158" s="5" t="s">
        <v>14</v>
      </c>
      <c r="D158" s="5" t="str">
        <f>"陈必博"</f>
        <v>陈必博</v>
      </c>
      <c r="E158" s="5" t="str">
        <f>"67342024071619241948937"</f>
        <v>67342024071619241948937</v>
      </c>
      <c r="F158" s="4"/>
    </row>
    <row r="159" ht="18" customHeight="1" spans="1:6">
      <c r="A159" s="4">
        <v>157</v>
      </c>
      <c r="B159" s="5" t="s">
        <v>12</v>
      </c>
      <c r="C159" s="5" t="s">
        <v>14</v>
      </c>
      <c r="D159" s="5" t="str">
        <f>"卓吉琼"</f>
        <v>卓吉琼</v>
      </c>
      <c r="E159" s="5" t="str">
        <f>"67342024071409313237987"</f>
        <v>67342024071409313237987</v>
      </c>
      <c r="F159" s="4"/>
    </row>
    <row r="160" ht="18" customHeight="1" spans="1:6">
      <c r="A160" s="4">
        <v>158</v>
      </c>
      <c r="B160" s="5" t="s">
        <v>12</v>
      </c>
      <c r="C160" s="5" t="s">
        <v>14</v>
      </c>
      <c r="D160" s="5" t="str">
        <f>"符媚"</f>
        <v>符媚</v>
      </c>
      <c r="E160" s="5" t="str">
        <f>"67342024071620502849285"</f>
        <v>67342024071620502849285</v>
      </c>
      <c r="F160" s="4"/>
    </row>
    <row r="161" ht="18" customHeight="1" spans="1:6">
      <c r="A161" s="4">
        <v>159</v>
      </c>
      <c r="B161" s="5" t="s">
        <v>12</v>
      </c>
      <c r="C161" s="5" t="s">
        <v>14</v>
      </c>
      <c r="D161" s="5" t="str">
        <f>"罗玖玟"</f>
        <v>罗玖玟</v>
      </c>
      <c r="E161" s="5" t="str">
        <f>"67342024071621595749573"</f>
        <v>67342024071621595749573</v>
      </c>
      <c r="F161" s="4"/>
    </row>
    <row r="162" ht="18" customHeight="1" spans="1:6">
      <c r="A162" s="4">
        <v>160</v>
      </c>
      <c r="B162" s="5" t="s">
        <v>12</v>
      </c>
      <c r="C162" s="5" t="s">
        <v>14</v>
      </c>
      <c r="D162" s="5" t="str">
        <f>"郭诗怡"</f>
        <v>郭诗怡</v>
      </c>
      <c r="E162" s="5" t="str">
        <f>"67342024071708135450077"</f>
        <v>67342024071708135450077</v>
      </c>
      <c r="F162" s="4"/>
    </row>
    <row r="163" ht="18" customHeight="1" spans="1:6">
      <c r="A163" s="4">
        <v>161</v>
      </c>
      <c r="B163" s="5" t="s">
        <v>12</v>
      </c>
      <c r="C163" s="5" t="s">
        <v>14</v>
      </c>
      <c r="D163" s="5" t="str">
        <f>"万绪晶"</f>
        <v>万绪晶</v>
      </c>
      <c r="E163" s="5" t="str">
        <f>"67342024071710022250548"</f>
        <v>67342024071710022250548</v>
      </c>
      <c r="F163" s="4"/>
    </row>
    <row r="164" ht="18" customHeight="1" spans="1:6">
      <c r="A164" s="4">
        <v>162</v>
      </c>
      <c r="B164" s="5" t="s">
        <v>12</v>
      </c>
      <c r="C164" s="5" t="s">
        <v>14</v>
      </c>
      <c r="D164" s="5" t="str">
        <f>"杨晶"</f>
        <v>杨晶</v>
      </c>
      <c r="E164" s="5" t="str">
        <f>"67342024071712083551199"</f>
        <v>67342024071712083551199</v>
      </c>
      <c r="F164" s="4"/>
    </row>
    <row r="165" ht="18" customHeight="1" spans="1:6">
      <c r="A165" s="4">
        <v>163</v>
      </c>
      <c r="B165" s="5" t="s">
        <v>12</v>
      </c>
      <c r="C165" s="5" t="s">
        <v>14</v>
      </c>
      <c r="D165" s="5" t="str">
        <f>"贺洁"</f>
        <v>贺洁</v>
      </c>
      <c r="E165" s="5" t="str">
        <f>"67342024072102085165446"</f>
        <v>67342024072102085165446</v>
      </c>
      <c r="F165" s="4"/>
    </row>
    <row r="166" ht="18" customHeight="1" spans="1:6">
      <c r="A166" s="4">
        <v>164</v>
      </c>
      <c r="B166" s="5" t="s">
        <v>12</v>
      </c>
      <c r="C166" s="5" t="s">
        <v>14</v>
      </c>
      <c r="D166" s="5" t="str">
        <f>"王菲"</f>
        <v>王菲</v>
      </c>
      <c r="E166" s="5" t="str">
        <f>"67342024072111441165820"</f>
        <v>67342024072111441165820</v>
      </c>
      <c r="F166" s="4"/>
    </row>
    <row r="167" ht="18" customHeight="1" spans="1:6">
      <c r="A167" s="4">
        <v>165</v>
      </c>
      <c r="B167" s="5" t="s">
        <v>12</v>
      </c>
      <c r="C167" s="5" t="s">
        <v>14</v>
      </c>
      <c r="D167" s="5" t="str">
        <f>"杨纯碧"</f>
        <v>杨纯碧</v>
      </c>
      <c r="E167" s="5" t="str">
        <f>"67342024072113263368106"</f>
        <v>67342024072113263368106</v>
      </c>
      <c r="F167" s="4"/>
    </row>
    <row r="168" ht="18" customHeight="1" spans="1:6">
      <c r="A168" s="4">
        <v>166</v>
      </c>
      <c r="B168" s="5" t="s">
        <v>12</v>
      </c>
      <c r="C168" s="5" t="s">
        <v>14</v>
      </c>
      <c r="D168" s="5" t="str">
        <f>"张春娇"</f>
        <v>张春娇</v>
      </c>
      <c r="E168" s="5" t="str">
        <f>"67342024072118134669701"</f>
        <v>67342024072118134669701</v>
      </c>
      <c r="F168" s="4"/>
    </row>
    <row r="169" ht="18" customHeight="1" spans="1:6">
      <c r="A169" s="4">
        <v>167</v>
      </c>
      <c r="B169" s="5" t="s">
        <v>12</v>
      </c>
      <c r="C169" s="5" t="s">
        <v>15</v>
      </c>
      <c r="D169" s="5" t="str">
        <f>"符才妮"</f>
        <v>符才妮</v>
      </c>
      <c r="E169" s="5" t="str">
        <f>"67342024071009303321059"</f>
        <v>67342024071009303321059</v>
      </c>
      <c r="F169" s="4"/>
    </row>
    <row r="170" ht="18" customHeight="1" spans="1:6">
      <c r="A170" s="4">
        <v>168</v>
      </c>
      <c r="B170" s="5" t="s">
        <v>12</v>
      </c>
      <c r="C170" s="5" t="s">
        <v>15</v>
      </c>
      <c r="D170" s="5" t="str">
        <f>"陈婆春"</f>
        <v>陈婆春</v>
      </c>
      <c r="E170" s="5" t="str">
        <f>"67342024071012441921835"</f>
        <v>67342024071012441921835</v>
      </c>
      <c r="F170" s="4"/>
    </row>
    <row r="171" ht="18" customHeight="1" spans="1:6">
      <c r="A171" s="4">
        <v>169</v>
      </c>
      <c r="B171" s="5" t="s">
        <v>12</v>
      </c>
      <c r="C171" s="5" t="s">
        <v>15</v>
      </c>
      <c r="D171" s="5" t="str">
        <f>"陈慧"</f>
        <v>陈慧</v>
      </c>
      <c r="E171" s="5" t="str">
        <f>"67342024071016505822625"</f>
        <v>67342024071016505822625</v>
      </c>
      <c r="F171" s="4"/>
    </row>
    <row r="172" ht="18" customHeight="1" spans="1:6">
      <c r="A172" s="4">
        <v>170</v>
      </c>
      <c r="B172" s="5" t="s">
        <v>12</v>
      </c>
      <c r="C172" s="5" t="s">
        <v>15</v>
      </c>
      <c r="D172" s="5" t="str">
        <f>"黄舒娴"</f>
        <v>黄舒娴</v>
      </c>
      <c r="E172" s="5" t="str">
        <f>"67342024071017451022798"</f>
        <v>67342024071017451022798</v>
      </c>
      <c r="F172" s="4"/>
    </row>
    <row r="173" ht="18" customHeight="1" spans="1:6">
      <c r="A173" s="4">
        <v>171</v>
      </c>
      <c r="B173" s="5" t="s">
        <v>12</v>
      </c>
      <c r="C173" s="5" t="s">
        <v>15</v>
      </c>
      <c r="D173" s="5" t="str">
        <f>"周文婷"</f>
        <v>周文婷</v>
      </c>
      <c r="E173" s="5" t="str">
        <f>"67342024071110534325042"</f>
        <v>67342024071110534325042</v>
      </c>
      <c r="F173" s="4"/>
    </row>
    <row r="174" ht="18" customHeight="1" spans="1:6">
      <c r="A174" s="4">
        <v>172</v>
      </c>
      <c r="B174" s="5" t="s">
        <v>12</v>
      </c>
      <c r="C174" s="5" t="s">
        <v>15</v>
      </c>
      <c r="D174" s="5" t="str">
        <f>"洪秋南"</f>
        <v>洪秋南</v>
      </c>
      <c r="E174" s="5" t="str">
        <f>"67342024071111230825225"</f>
        <v>67342024071111230825225</v>
      </c>
      <c r="F174" s="4"/>
    </row>
    <row r="175" ht="18" customHeight="1" spans="1:6">
      <c r="A175" s="4">
        <v>173</v>
      </c>
      <c r="B175" s="5" t="s">
        <v>12</v>
      </c>
      <c r="C175" s="5" t="s">
        <v>15</v>
      </c>
      <c r="D175" s="5" t="str">
        <f>"陈珊珊"</f>
        <v>陈珊珊</v>
      </c>
      <c r="E175" s="5" t="str">
        <f>"67342024071109052624278"</f>
        <v>67342024071109052624278</v>
      </c>
      <c r="F175" s="4"/>
    </row>
    <row r="176" ht="18" customHeight="1" spans="1:6">
      <c r="A176" s="4">
        <v>174</v>
      </c>
      <c r="B176" s="5" t="s">
        <v>12</v>
      </c>
      <c r="C176" s="5" t="s">
        <v>15</v>
      </c>
      <c r="D176" s="5" t="str">
        <f>"赵绵峰"</f>
        <v>赵绵峰</v>
      </c>
      <c r="E176" s="5" t="str">
        <f>"67342024071112170025547"</f>
        <v>67342024071112170025547</v>
      </c>
      <c r="F176" s="4"/>
    </row>
    <row r="177" ht="18" customHeight="1" spans="1:6">
      <c r="A177" s="4">
        <v>175</v>
      </c>
      <c r="B177" s="5" t="s">
        <v>12</v>
      </c>
      <c r="C177" s="5" t="s">
        <v>15</v>
      </c>
      <c r="D177" s="5" t="str">
        <f>"林艳"</f>
        <v>林艳</v>
      </c>
      <c r="E177" s="5" t="str">
        <f>"67342024071014471222163"</f>
        <v>67342024071014471222163</v>
      </c>
      <c r="F177" s="4"/>
    </row>
    <row r="178" ht="18" customHeight="1" spans="1:6">
      <c r="A178" s="4">
        <v>176</v>
      </c>
      <c r="B178" s="5" t="s">
        <v>12</v>
      </c>
      <c r="C178" s="5" t="s">
        <v>15</v>
      </c>
      <c r="D178" s="5" t="str">
        <f>"刘秋颖"</f>
        <v>刘秋颖</v>
      </c>
      <c r="E178" s="5" t="str">
        <f>"67342024071208421230279"</f>
        <v>67342024071208421230279</v>
      </c>
      <c r="F178" s="4"/>
    </row>
    <row r="179" ht="18" customHeight="1" spans="1:6">
      <c r="A179" s="4">
        <v>177</v>
      </c>
      <c r="B179" s="5" t="s">
        <v>12</v>
      </c>
      <c r="C179" s="5" t="s">
        <v>15</v>
      </c>
      <c r="D179" s="5" t="str">
        <f>"胡梅"</f>
        <v>胡梅</v>
      </c>
      <c r="E179" s="5" t="str">
        <f>"67342024071214144832433"</f>
        <v>67342024071214144832433</v>
      </c>
      <c r="F179" s="4"/>
    </row>
    <row r="180" ht="18" customHeight="1" spans="1:6">
      <c r="A180" s="4">
        <v>178</v>
      </c>
      <c r="B180" s="5" t="s">
        <v>12</v>
      </c>
      <c r="C180" s="5" t="s">
        <v>15</v>
      </c>
      <c r="D180" s="5" t="str">
        <f>"陈青青"</f>
        <v>陈青青</v>
      </c>
      <c r="E180" s="5" t="str">
        <f>"67342024071221132234564"</f>
        <v>67342024071221132234564</v>
      </c>
      <c r="F180" s="4"/>
    </row>
    <row r="181" ht="18" customHeight="1" spans="1:6">
      <c r="A181" s="4">
        <v>179</v>
      </c>
      <c r="B181" s="5" t="s">
        <v>12</v>
      </c>
      <c r="C181" s="5" t="s">
        <v>15</v>
      </c>
      <c r="D181" s="5" t="str">
        <f>"王诗玲"</f>
        <v>王诗玲</v>
      </c>
      <c r="E181" s="5" t="str">
        <f>"67342024071021281023428"</f>
        <v>67342024071021281023428</v>
      </c>
      <c r="F181" s="4"/>
    </row>
    <row r="182" ht="18" customHeight="1" spans="1:6">
      <c r="A182" s="4">
        <v>180</v>
      </c>
      <c r="B182" s="5" t="s">
        <v>12</v>
      </c>
      <c r="C182" s="5" t="s">
        <v>15</v>
      </c>
      <c r="D182" s="5" t="str">
        <f>"李世辰"</f>
        <v>李世辰</v>
      </c>
      <c r="E182" s="5" t="str">
        <f>"67342024071319582737693"</f>
        <v>67342024071319582737693</v>
      </c>
      <c r="F182" s="4"/>
    </row>
    <row r="183" ht="18" customHeight="1" spans="1:6">
      <c r="A183" s="4">
        <v>181</v>
      </c>
      <c r="B183" s="5" t="s">
        <v>12</v>
      </c>
      <c r="C183" s="5" t="s">
        <v>15</v>
      </c>
      <c r="D183" s="5" t="str">
        <f>"王程梅"</f>
        <v>王程梅</v>
      </c>
      <c r="E183" s="5" t="str">
        <f>"67342024071222350434873"</f>
        <v>67342024071222350434873</v>
      </c>
      <c r="F183" s="4"/>
    </row>
    <row r="184" ht="18" customHeight="1" spans="1:6">
      <c r="A184" s="4">
        <v>182</v>
      </c>
      <c r="B184" s="5" t="s">
        <v>12</v>
      </c>
      <c r="C184" s="5" t="s">
        <v>15</v>
      </c>
      <c r="D184" s="5" t="str">
        <f>"许立倩"</f>
        <v>许立倩</v>
      </c>
      <c r="E184" s="5" t="str">
        <f>"67342024071021595223538"</f>
        <v>67342024071021595223538</v>
      </c>
      <c r="F184" s="4"/>
    </row>
    <row r="185" ht="18" customHeight="1" spans="1:6">
      <c r="A185" s="4">
        <v>183</v>
      </c>
      <c r="B185" s="5" t="s">
        <v>12</v>
      </c>
      <c r="C185" s="5" t="s">
        <v>15</v>
      </c>
      <c r="D185" s="5" t="str">
        <f>"王选南"</f>
        <v>王选南</v>
      </c>
      <c r="E185" s="5" t="str">
        <f>"67342024071417433538691"</f>
        <v>67342024071417433538691</v>
      </c>
      <c r="F185" s="4"/>
    </row>
    <row r="186" ht="18" customHeight="1" spans="1:6">
      <c r="A186" s="4">
        <v>184</v>
      </c>
      <c r="B186" s="5" t="s">
        <v>12</v>
      </c>
      <c r="C186" s="5" t="s">
        <v>15</v>
      </c>
      <c r="D186" s="5" t="str">
        <f>"张睿"</f>
        <v>张睿</v>
      </c>
      <c r="E186" s="5" t="str">
        <f>"67342024071423125639138"</f>
        <v>67342024071423125639138</v>
      </c>
      <c r="F186" s="4"/>
    </row>
    <row r="187" ht="18" customHeight="1" spans="1:6">
      <c r="A187" s="4">
        <v>185</v>
      </c>
      <c r="B187" s="5" t="s">
        <v>12</v>
      </c>
      <c r="C187" s="5" t="s">
        <v>15</v>
      </c>
      <c r="D187" s="5" t="str">
        <f>"古婷婷"</f>
        <v>古婷婷</v>
      </c>
      <c r="E187" s="5" t="str">
        <f>"67342024071521364944760"</f>
        <v>67342024071521364944760</v>
      </c>
      <c r="F187" s="4"/>
    </row>
    <row r="188" ht="18" customHeight="1" spans="1:6">
      <c r="A188" s="4">
        <v>186</v>
      </c>
      <c r="B188" s="5" t="s">
        <v>12</v>
      </c>
      <c r="C188" s="5" t="s">
        <v>15</v>
      </c>
      <c r="D188" s="5" t="str">
        <f>"符寿宦"</f>
        <v>符寿宦</v>
      </c>
      <c r="E188" s="5" t="str">
        <f>"67342024071012011021683"</f>
        <v>67342024071012011021683</v>
      </c>
      <c r="F188" s="4"/>
    </row>
    <row r="189" ht="18" customHeight="1" spans="1:6">
      <c r="A189" s="4">
        <v>187</v>
      </c>
      <c r="B189" s="5" t="s">
        <v>12</v>
      </c>
      <c r="C189" s="5" t="s">
        <v>15</v>
      </c>
      <c r="D189" s="5" t="str">
        <f>"李洪丽"</f>
        <v>李洪丽</v>
      </c>
      <c r="E189" s="5" t="str">
        <f>"67342024071522261645001"</f>
        <v>67342024071522261645001</v>
      </c>
      <c r="F189" s="4"/>
    </row>
    <row r="190" ht="18" customHeight="1" spans="1:6">
      <c r="A190" s="4">
        <v>188</v>
      </c>
      <c r="B190" s="5" t="s">
        <v>12</v>
      </c>
      <c r="C190" s="5" t="s">
        <v>15</v>
      </c>
      <c r="D190" s="5" t="str">
        <f>"胡玲"</f>
        <v>胡玲</v>
      </c>
      <c r="E190" s="5" t="str">
        <f>"67342024071514151742325"</f>
        <v>67342024071514151742325</v>
      </c>
      <c r="F190" s="4"/>
    </row>
    <row r="191" ht="18" customHeight="1" spans="1:6">
      <c r="A191" s="4">
        <v>189</v>
      </c>
      <c r="B191" s="5" t="s">
        <v>12</v>
      </c>
      <c r="C191" s="5" t="s">
        <v>15</v>
      </c>
      <c r="D191" s="5" t="str">
        <f>"吴亭"</f>
        <v>吴亭</v>
      </c>
      <c r="E191" s="5" t="str">
        <f>"67342024071618543148845"</f>
        <v>67342024071618543148845</v>
      </c>
      <c r="F191" s="4"/>
    </row>
    <row r="192" ht="18" customHeight="1" spans="1:6">
      <c r="A192" s="4">
        <v>190</v>
      </c>
      <c r="B192" s="5" t="s">
        <v>12</v>
      </c>
      <c r="C192" s="5" t="s">
        <v>15</v>
      </c>
      <c r="D192" s="5" t="str">
        <f>"梁靖怡"</f>
        <v>梁靖怡</v>
      </c>
      <c r="E192" s="5" t="str">
        <f>"67342024071621413749495"</f>
        <v>67342024071621413749495</v>
      </c>
      <c r="F192" s="4"/>
    </row>
    <row r="193" ht="18" customHeight="1" spans="1:6">
      <c r="A193" s="4">
        <v>191</v>
      </c>
      <c r="B193" s="5" t="s">
        <v>12</v>
      </c>
      <c r="C193" s="5" t="s">
        <v>15</v>
      </c>
      <c r="D193" s="5" t="str">
        <f>"林师"</f>
        <v>林师</v>
      </c>
      <c r="E193" s="5" t="str">
        <f>"67342024071623010749782"</f>
        <v>67342024071623010749782</v>
      </c>
      <c r="F193" s="4"/>
    </row>
    <row r="194" ht="18" customHeight="1" spans="1:6">
      <c r="A194" s="4">
        <v>192</v>
      </c>
      <c r="B194" s="5" t="s">
        <v>12</v>
      </c>
      <c r="C194" s="5" t="s">
        <v>15</v>
      </c>
      <c r="D194" s="5" t="str">
        <f>"王椰倩"</f>
        <v>王椰倩</v>
      </c>
      <c r="E194" s="5" t="str">
        <f>"67342024071710432950795"</f>
        <v>67342024071710432950795</v>
      </c>
      <c r="F194" s="4"/>
    </row>
    <row r="195" ht="18" customHeight="1" spans="1:6">
      <c r="A195" s="4">
        <v>193</v>
      </c>
      <c r="B195" s="5" t="s">
        <v>12</v>
      </c>
      <c r="C195" s="5" t="s">
        <v>15</v>
      </c>
      <c r="D195" s="5" t="str">
        <f>"刘钟秀"</f>
        <v>刘钟秀</v>
      </c>
      <c r="E195" s="5" t="str">
        <f>"67342024071711495151146"</f>
        <v>67342024071711495151146</v>
      </c>
      <c r="F195" s="4"/>
    </row>
    <row r="196" ht="18" customHeight="1" spans="1:6">
      <c r="A196" s="4">
        <v>194</v>
      </c>
      <c r="B196" s="5" t="s">
        <v>12</v>
      </c>
      <c r="C196" s="5" t="s">
        <v>15</v>
      </c>
      <c r="D196" s="5" t="str">
        <f>"符倩雪"</f>
        <v>符倩雪</v>
      </c>
      <c r="E196" s="5" t="str">
        <f>"67342024071617221948489"</f>
        <v>67342024071617221948489</v>
      </c>
      <c r="F196" s="4"/>
    </row>
    <row r="197" ht="18" customHeight="1" spans="1:6">
      <c r="A197" s="4">
        <v>195</v>
      </c>
      <c r="B197" s="5" t="s">
        <v>12</v>
      </c>
      <c r="C197" s="5" t="s">
        <v>15</v>
      </c>
      <c r="D197" s="5" t="str">
        <f>"曾翠妍"</f>
        <v>曾翠妍</v>
      </c>
      <c r="E197" s="5" t="str">
        <f>"67342024071215345133084"</f>
        <v>67342024071215345133084</v>
      </c>
      <c r="F197" s="4"/>
    </row>
    <row r="198" ht="18" customHeight="1" spans="1:6">
      <c r="A198" s="4">
        <v>196</v>
      </c>
      <c r="B198" s="5" t="s">
        <v>12</v>
      </c>
      <c r="C198" s="5" t="s">
        <v>15</v>
      </c>
      <c r="D198" s="5" t="str">
        <f>"余建翠"</f>
        <v>余建翠</v>
      </c>
      <c r="E198" s="5" t="str">
        <f>"67342024071715150351780"</f>
        <v>67342024071715150351780</v>
      </c>
      <c r="F198" s="4"/>
    </row>
    <row r="199" ht="18" customHeight="1" spans="1:6">
      <c r="A199" s="4">
        <v>197</v>
      </c>
      <c r="B199" s="5" t="s">
        <v>12</v>
      </c>
      <c r="C199" s="5" t="s">
        <v>15</v>
      </c>
      <c r="D199" s="5" t="str">
        <f>"郭依琴"</f>
        <v>郭依琴</v>
      </c>
      <c r="E199" s="5" t="str">
        <f>"67342024071412404438301"</f>
        <v>67342024071412404438301</v>
      </c>
      <c r="F199" s="4"/>
    </row>
    <row r="200" ht="18" customHeight="1" spans="1:6">
      <c r="A200" s="4">
        <v>198</v>
      </c>
      <c r="B200" s="5" t="s">
        <v>12</v>
      </c>
      <c r="C200" s="5" t="s">
        <v>15</v>
      </c>
      <c r="D200" s="5" t="str">
        <f>"李东"</f>
        <v>李东</v>
      </c>
      <c r="E200" s="5" t="str">
        <f>"67342024071810445854904"</f>
        <v>67342024071810445854904</v>
      </c>
      <c r="F200" s="4"/>
    </row>
    <row r="201" ht="18" customHeight="1" spans="1:6">
      <c r="A201" s="4">
        <v>199</v>
      </c>
      <c r="B201" s="5" t="s">
        <v>12</v>
      </c>
      <c r="C201" s="5" t="s">
        <v>15</v>
      </c>
      <c r="D201" s="5" t="str">
        <f>"林靓萍"</f>
        <v>林靓萍</v>
      </c>
      <c r="E201" s="5" t="str">
        <f>"67342024072110594065737"</f>
        <v>67342024072110594065737</v>
      </c>
      <c r="F201" s="4"/>
    </row>
    <row r="202" ht="18" customHeight="1" spans="1:6">
      <c r="A202" s="4">
        <v>200</v>
      </c>
      <c r="B202" s="5" t="s">
        <v>12</v>
      </c>
      <c r="C202" s="5" t="s">
        <v>16</v>
      </c>
      <c r="D202" s="5" t="str">
        <f>"廖梦琦"</f>
        <v>廖梦琦</v>
      </c>
      <c r="E202" s="5" t="str">
        <f>"67342024071015312622349"</f>
        <v>67342024071015312622349</v>
      </c>
      <c r="F202" s="4"/>
    </row>
    <row r="203" ht="18" customHeight="1" spans="1:6">
      <c r="A203" s="4">
        <v>201</v>
      </c>
      <c r="B203" s="5" t="s">
        <v>12</v>
      </c>
      <c r="C203" s="5" t="s">
        <v>16</v>
      </c>
      <c r="D203" s="5" t="str">
        <f>"杨晶"</f>
        <v>杨晶</v>
      </c>
      <c r="E203" s="5" t="str">
        <f>"67342024071116153327339"</f>
        <v>67342024071116153327339</v>
      </c>
      <c r="F203" s="4"/>
    </row>
    <row r="204" ht="18" customHeight="1" spans="1:6">
      <c r="A204" s="4">
        <v>202</v>
      </c>
      <c r="B204" s="5" t="s">
        <v>12</v>
      </c>
      <c r="C204" s="5" t="s">
        <v>16</v>
      </c>
      <c r="D204" s="5" t="str">
        <f>"赵春花"</f>
        <v>赵春花</v>
      </c>
      <c r="E204" s="5" t="str">
        <f>"67342024071117035727649"</f>
        <v>67342024071117035727649</v>
      </c>
      <c r="F204" s="4"/>
    </row>
    <row r="205" ht="18" customHeight="1" spans="1:6">
      <c r="A205" s="4">
        <v>203</v>
      </c>
      <c r="B205" s="5" t="s">
        <v>12</v>
      </c>
      <c r="C205" s="5" t="s">
        <v>16</v>
      </c>
      <c r="D205" s="5" t="str">
        <f>"朱美丽"</f>
        <v>朱美丽</v>
      </c>
      <c r="E205" s="5" t="str">
        <f>"67342024071122125129293"</f>
        <v>67342024071122125129293</v>
      </c>
      <c r="F205" s="4"/>
    </row>
    <row r="206" ht="18" customHeight="1" spans="1:6">
      <c r="A206" s="4">
        <v>204</v>
      </c>
      <c r="B206" s="5" t="s">
        <v>12</v>
      </c>
      <c r="C206" s="5" t="s">
        <v>16</v>
      </c>
      <c r="D206" s="5" t="str">
        <f>"刘长新"</f>
        <v>刘长新</v>
      </c>
      <c r="E206" s="5" t="str">
        <f>"67342024071123030929603"</f>
        <v>67342024071123030929603</v>
      </c>
      <c r="F206" s="4"/>
    </row>
    <row r="207" ht="18" customHeight="1" spans="1:6">
      <c r="A207" s="4">
        <v>205</v>
      </c>
      <c r="B207" s="5" t="s">
        <v>12</v>
      </c>
      <c r="C207" s="5" t="s">
        <v>16</v>
      </c>
      <c r="D207" s="5" t="str">
        <f>"赵肖云"</f>
        <v>赵肖云</v>
      </c>
      <c r="E207" s="5" t="str">
        <f>"67342024071012034921693"</f>
        <v>67342024071012034921693</v>
      </c>
      <c r="F207" s="4"/>
    </row>
    <row r="208" ht="18" customHeight="1" spans="1:6">
      <c r="A208" s="4">
        <v>206</v>
      </c>
      <c r="B208" s="5" t="s">
        <v>12</v>
      </c>
      <c r="C208" s="5" t="s">
        <v>16</v>
      </c>
      <c r="D208" s="5" t="str">
        <f>"吴兰"</f>
        <v>吴兰</v>
      </c>
      <c r="E208" s="5" t="str">
        <f>"67342024071221102534549"</f>
        <v>67342024071221102534549</v>
      </c>
      <c r="F208" s="4"/>
    </row>
    <row r="209" ht="18" customHeight="1" spans="1:6">
      <c r="A209" s="4">
        <v>207</v>
      </c>
      <c r="B209" s="5" t="s">
        <v>12</v>
      </c>
      <c r="C209" s="5" t="s">
        <v>16</v>
      </c>
      <c r="D209" s="5" t="str">
        <f>"符永秀"</f>
        <v>符永秀</v>
      </c>
      <c r="E209" s="5" t="str">
        <f>"67342024071118471628203"</f>
        <v>67342024071118471628203</v>
      </c>
      <c r="F209" s="4"/>
    </row>
    <row r="210" ht="18" customHeight="1" spans="1:6">
      <c r="A210" s="4">
        <v>208</v>
      </c>
      <c r="B210" s="5" t="s">
        <v>12</v>
      </c>
      <c r="C210" s="5" t="s">
        <v>16</v>
      </c>
      <c r="D210" s="5" t="str">
        <f>"洪暖"</f>
        <v>洪暖</v>
      </c>
      <c r="E210" s="5" t="str">
        <f>"67342024071509361140034"</f>
        <v>67342024071509361140034</v>
      </c>
      <c r="F210" s="4"/>
    </row>
    <row r="211" ht="18" customHeight="1" spans="1:6">
      <c r="A211" s="4">
        <v>209</v>
      </c>
      <c r="B211" s="5" t="s">
        <v>12</v>
      </c>
      <c r="C211" s="5" t="s">
        <v>16</v>
      </c>
      <c r="D211" s="5" t="str">
        <f>"赵衍珥"</f>
        <v>赵衍珥</v>
      </c>
      <c r="E211" s="5" t="str">
        <f>"67342024071521134644634"</f>
        <v>67342024071521134644634</v>
      </c>
      <c r="F211" s="4"/>
    </row>
    <row r="212" ht="18" customHeight="1" spans="1:6">
      <c r="A212" s="4">
        <v>210</v>
      </c>
      <c r="B212" s="5" t="s">
        <v>12</v>
      </c>
      <c r="C212" s="5" t="s">
        <v>16</v>
      </c>
      <c r="D212" s="5" t="str">
        <f>"李维玲"</f>
        <v>李维玲</v>
      </c>
      <c r="E212" s="5" t="str">
        <f>"67342024071608283845440"</f>
        <v>67342024071608283845440</v>
      </c>
      <c r="F212" s="4"/>
    </row>
    <row r="213" ht="18" customHeight="1" spans="1:6">
      <c r="A213" s="4">
        <v>211</v>
      </c>
      <c r="B213" s="5" t="s">
        <v>12</v>
      </c>
      <c r="C213" s="5" t="s">
        <v>16</v>
      </c>
      <c r="D213" s="5" t="str">
        <f>"吴小梅"</f>
        <v>吴小梅</v>
      </c>
      <c r="E213" s="5" t="str">
        <f>"67342024071614013947366"</f>
        <v>67342024071614013947366</v>
      </c>
      <c r="F213" s="4"/>
    </row>
    <row r="214" ht="18" customHeight="1" spans="1:6">
      <c r="A214" s="4">
        <v>212</v>
      </c>
      <c r="B214" s="5" t="s">
        <v>12</v>
      </c>
      <c r="C214" s="5" t="s">
        <v>16</v>
      </c>
      <c r="D214" s="5" t="str">
        <f>"吕夏"</f>
        <v>吕夏</v>
      </c>
      <c r="E214" s="5" t="str">
        <f>"67342024071615484347962"</f>
        <v>67342024071615484347962</v>
      </c>
      <c r="F214" s="4"/>
    </row>
    <row r="215" ht="18" customHeight="1" spans="1:6">
      <c r="A215" s="4">
        <v>213</v>
      </c>
      <c r="B215" s="5" t="s">
        <v>12</v>
      </c>
      <c r="C215" s="5" t="s">
        <v>16</v>
      </c>
      <c r="D215" s="5" t="str">
        <f>"羊秀女"</f>
        <v>羊秀女</v>
      </c>
      <c r="E215" s="5" t="str">
        <f>"67342024071615255447831"</f>
        <v>67342024071615255447831</v>
      </c>
      <c r="F215" s="4"/>
    </row>
    <row r="216" ht="18" customHeight="1" spans="1:6">
      <c r="A216" s="4">
        <v>214</v>
      </c>
      <c r="B216" s="5" t="s">
        <v>12</v>
      </c>
      <c r="C216" s="5" t="s">
        <v>16</v>
      </c>
      <c r="D216" s="5" t="str">
        <f>"陈冬迪"</f>
        <v>陈冬迪</v>
      </c>
      <c r="E216" s="5" t="str">
        <f>"67342024071617013148395"</f>
        <v>67342024071617013148395</v>
      </c>
      <c r="F216" s="4"/>
    </row>
    <row r="217" ht="18" customHeight="1" spans="1:6">
      <c r="A217" s="4">
        <v>215</v>
      </c>
      <c r="B217" s="5" t="s">
        <v>12</v>
      </c>
      <c r="C217" s="5" t="s">
        <v>16</v>
      </c>
      <c r="D217" s="5" t="str">
        <f>"李桂萍"</f>
        <v>李桂萍</v>
      </c>
      <c r="E217" s="5" t="str">
        <f>"67342024071618113448682"</f>
        <v>67342024071618113448682</v>
      </c>
      <c r="F217" s="4"/>
    </row>
    <row r="218" ht="18" customHeight="1" spans="1:6">
      <c r="A218" s="4">
        <v>216</v>
      </c>
      <c r="B218" s="5" t="s">
        <v>12</v>
      </c>
      <c r="C218" s="5" t="s">
        <v>16</v>
      </c>
      <c r="D218" s="5" t="str">
        <f>"刘亚妹"</f>
        <v>刘亚妹</v>
      </c>
      <c r="E218" s="5" t="str">
        <f>"67342024071621582649570"</f>
        <v>67342024071621582649570</v>
      </c>
      <c r="F218" s="4"/>
    </row>
    <row r="219" ht="18" customHeight="1" spans="1:6">
      <c r="A219" s="4">
        <v>217</v>
      </c>
      <c r="B219" s="5" t="s">
        <v>12</v>
      </c>
      <c r="C219" s="5" t="s">
        <v>16</v>
      </c>
      <c r="D219" s="5" t="str">
        <f>"李婷"</f>
        <v>李婷</v>
      </c>
      <c r="E219" s="5" t="str">
        <f>"67342024071622372149708"</f>
        <v>67342024071622372149708</v>
      </c>
      <c r="F219" s="4"/>
    </row>
    <row r="220" ht="18" customHeight="1" spans="1:6">
      <c r="A220" s="4">
        <v>218</v>
      </c>
      <c r="B220" s="5" t="s">
        <v>12</v>
      </c>
      <c r="C220" s="5" t="s">
        <v>16</v>
      </c>
      <c r="D220" s="5" t="str">
        <f>"许舒琦"</f>
        <v>许舒琦</v>
      </c>
      <c r="E220" s="5" t="str">
        <f>"67342024071622384249714"</f>
        <v>67342024071622384249714</v>
      </c>
      <c r="F220" s="4"/>
    </row>
    <row r="221" ht="18" customHeight="1" spans="1:6">
      <c r="A221" s="4">
        <v>219</v>
      </c>
      <c r="B221" s="5" t="s">
        <v>12</v>
      </c>
      <c r="C221" s="5" t="s">
        <v>16</v>
      </c>
      <c r="D221" s="5" t="str">
        <f>"吴多芳"</f>
        <v>吴多芳</v>
      </c>
      <c r="E221" s="5" t="str">
        <f>"67342024071709285450357"</f>
        <v>67342024071709285450357</v>
      </c>
      <c r="F221" s="4"/>
    </row>
    <row r="222" ht="18" customHeight="1" spans="1:6">
      <c r="A222" s="4">
        <v>220</v>
      </c>
      <c r="B222" s="5" t="s">
        <v>12</v>
      </c>
      <c r="C222" s="5" t="s">
        <v>16</v>
      </c>
      <c r="D222" s="5" t="str">
        <f>"张夏敏"</f>
        <v>张夏敏</v>
      </c>
      <c r="E222" s="5" t="str">
        <f>"67342024071619215448932"</f>
        <v>67342024071619215448932</v>
      </c>
      <c r="F222" s="4"/>
    </row>
    <row r="223" ht="18" customHeight="1" spans="1:6">
      <c r="A223" s="4">
        <v>221</v>
      </c>
      <c r="B223" s="5" t="s">
        <v>12</v>
      </c>
      <c r="C223" s="5" t="s">
        <v>16</v>
      </c>
      <c r="D223" s="5" t="str">
        <f>"何和国"</f>
        <v>何和国</v>
      </c>
      <c r="E223" s="5" t="str">
        <f>"67342024071710394450771"</f>
        <v>67342024071710394450771</v>
      </c>
      <c r="F223" s="4"/>
    </row>
    <row r="224" ht="18" customHeight="1" spans="1:6">
      <c r="A224" s="4">
        <v>222</v>
      </c>
      <c r="B224" s="5" t="s">
        <v>12</v>
      </c>
      <c r="C224" s="5" t="s">
        <v>16</v>
      </c>
      <c r="D224" s="5" t="str">
        <f>"张海虹"</f>
        <v>张海虹</v>
      </c>
      <c r="E224" s="5" t="str">
        <f>"67342024071710265850689"</f>
        <v>67342024071710265850689</v>
      </c>
      <c r="F224" s="4"/>
    </row>
    <row r="225" ht="18" customHeight="1" spans="1:6">
      <c r="A225" s="4">
        <v>223</v>
      </c>
      <c r="B225" s="5" t="s">
        <v>12</v>
      </c>
      <c r="C225" s="5" t="s">
        <v>16</v>
      </c>
      <c r="D225" s="5" t="str">
        <f>"蔡亲贝"</f>
        <v>蔡亲贝</v>
      </c>
      <c r="E225" s="5" t="str">
        <f>"67342024071710535750855"</f>
        <v>67342024071710535750855</v>
      </c>
      <c r="F225" s="4"/>
    </row>
    <row r="226" ht="18" customHeight="1" spans="1:6">
      <c r="A226" s="4">
        <v>224</v>
      </c>
      <c r="B226" s="5" t="s">
        <v>12</v>
      </c>
      <c r="C226" s="5" t="s">
        <v>16</v>
      </c>
      <c r="D226" s="5" t="str">
        <f>"王英怀"</f>
        <v>王英怀</v>
      </c>
      <c r="E226" s="5" t="str">
        <f>"67342024071711112650970"</f>
        <v>67342024071711112650970</v>
      </c>
      <c r="F226" s="4"/>
    </row>
    <row r="227" ht="18" customHeight="1" spans="1:6">
      <c r="A227" s="4">
        <v>225</v>
      </c>
      <c r="B227" s="5" t="s">
        <v>12</v>
      </c>
      <c r="C227" s="5" t="s">
        <v>16</v>
      </c>
      <c r="D227" s="5" t="str">
        <f>"吴兴兰"</f>
        <v>吴兴兰</v>
      </c>
      <c r="E227" s="5" t="str">
        <f>"67342024071711273551048"</f>
        <v>67342024071711273551048</v>
      </c>
      <c r="F227" s="4"/>
    </row>
    <row r="228" ht="18" customHeight="1" spans="1:6">
      <c r="A228" s="4">
        <v>226</v>
      </c>
      <c r="B228" s="5" t="s">
        <v>12</v>
      </c>
      <c r="C228" s="5" t="s">
        <v>16</v>
      </c>
      <c r="D228" s="5" t="str">
        <f>"陈丹"</f>
        <v>陈丹</v>
      </c>
      <c r="E228" s="5" t="str">
        <f>"67342024071715362051869"</f>
        <v>67342024071715362051869</v>
      </c>
      <c r="F228" s="4"/>
    </row>
    <row r="229" ht="18" customHeight="1" spans="1:6">
      <c r="A229" s="4">
        <v>227</v>
      </c>
      <c r="B229" s="5" t="s">
        <v>12</v>
      </c>
      <c r="C229" s="5" t="s">
        <v>16</v>
      </c>
      <c r="D229" s="5" t="str">
        <f>"陈淑娩"</f>
        <v>陈淑娩</v>
      </c>
      <c r="E229" s="5" t="str">
        <f>"67342024071316494137345"</f>
        <v>67342024071316494137345</v>
      </c>
      <c r="F229" s="4"/>
    </row>
    <row r="230" ht="18" customHeight="1" spans="1:6">
      <c r="A230" s="4">
        <v>228</v>
      </c>
      <c r="B230" s="5" t="s">
        <v>12</v>
      </c>
      <c r="C230" s="5" t="s">
        <v>16</v>
      </c>
      <c r="D230" s="5" t="str">
        <f>"黎颖"</f>
        <v>黎颖</v>
      </c>
      <c r="E230" s="5" t="str">
        <f>"67342024071913011761741"</f>
        <v>67342024071913011761741</v>
      </c>
      <c r="F230" s="4"/>
    </row>
    <row r="231" ht="18" customHeight="1" spans="1:6">
      <c r="A231" s="4">
        <v>229</v>
      </c>
      <c r="B231" s="5" t="s">
        <v>12</v>
      </c>
      <c r="C231" s="5" t="s">
        <v>16</v>
      </c>
      <c r="D231" s="5" t="str">
        <f>"羿文璐"</f>
        <v>羿文璐</v>
      </c>
      <c r="E231" s="5" t="str">
        <f>"67342024071921103364082"</f>
        <v>67342024071921103364082</v>
      </c>
      <c r="F231" s="4"/>
    </row>
    <row r="232" ht="18" customHeight="1" spans="1:6">
      <c r="A232" s="4">
        <v>230</v>
      </c>
      <c r="B232" s="5" t="s">
        <v>12</v>
      </c>
      <c r="C232" s="5" t="s">
        <v>16</v>
      </c>
      <c r="D232" s="5" t="str">
        <f>"谢芬"</f>
        <v>谢芬</v>
      </c>
      <c r="E232" s="5" t="str">
        <f>"67342024071911491161288"</f>
        <v>67342024071911491161288</v>
      </c>
      <c r="F232" s="4"/>
    </row>
    <row r="233" ht="18" customHeight="1" spans="1:6">
      <c r="A233" s="4">
        <v>231</v>
      </c>
      <c r="B233" s="5" t="s">
        <v>12</v>
      </c>
      <c r="C233" s="5" t="s">
        <v>16</v>
      </c>
      <c r="D233" s="5" t="str">
        <f>"邢晶晶"</f>
        <v>邢晶晶</v>
      </c>
      <c r="E233" s="5" t="str">
        <f>"67342024072108293665488"</f>
        <v>67342024072108293665488</v>
      </c>
      <c r="F233" s="4"/>
    </row>
    <row r="234" ht="18" customHeight="1" spans="1:6">
      <c r="A234" s="4">
        <v>232</v>
      </c>
      <c r="B234" s="5" t="s">
        <v>12</v>
      </c>
      <c r="C234" s="5" t="s">
        <v>16</v>
      </c>
      <c r="D234" s="5" t="str">
        <f>"徐芳"</f>
        <v>徐芳</v>
      </c>
      <c r="E234" s="5" t="str">
        <f>"67342024072108345165491"</f>
        <v>67342024072108345165491</v>
      </c>
      <c r="F234" s="4"/>
    </row>
    <row r="235" ht="18" customHeight="1" spans="1:6">
      <c r="A235" s="4">
        <v>233</v>
      </c>
      <c r="B235" s="5" t="s">
        <v>12</v>
      </c>
      <c r="C235" s="5" t="s">
        <v>16</v>
      </c>
      <c r="D235" s="5" t="str">
        <f>"何云彩"</f>
        <v>何云彩</v>
      </c>
      <c r="E235" s="5" t="str">
        <f>"67342024071412051438249"</f>
        <v>67342024071412051438249</v>
      </c>
      <c r="F235" s="4"/>
    </row>
    <row r="236" ht="18" customHeight="1" spans="1:6">
      <c r="A236" s="4">
        <v>234</v>
      </c>
      <c r="B236" s="5" t="s">
        <v>12</v>
      </c>
      <c r="C236" s="5" t="s">
        <v>16</v>
      </c>
      <c r="D236" s="5" t="str">
        <f>"陈梅莉"</f>
        <v>陈梅莉</v>
      </c>
      <c r="E236" s="5" t="str">
        <f>"67342024072119025369761"</f>
        <v>67342024072119025369761</v>
      </c>
      <c r="F236" s="4"/>
    </row>
  </sheetData>
  <autoFilter ref="A2:F236">
    <extLst/>
  </autoFilter>
  <sortState ref="A3:H236">
    <sortCondition ref="B3:B236"/>
    <sortCondition ref="C3:C236"/>
  </sortState>
  <mergeCells count="1">
    <mergeCell ref="A1:F1"/>
  </mergeCells>
  <printOptions horizontalCentered="1"/>
  <pageMargins left="0.751388888888889" right="0.751388888888889" top="1" bottom="1" header="0.5" footer="0.5"/>
  <pageSetup paperSize="9" scale="76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白沙黎族自治县（牙叉镇）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2024-07-22T02:54:00Z</dcterms:created>
  <dcterms:modified xsi:type="dcterms:W3CDTF">2024-07-22T08:51:48Z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