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6" r:id="rId1"/>
  </sheets>
  <definedNames>
    <definedName name="_xlnm._FilterDatabase" localSheetId="0" hidden="1">'1'!$A$1:$H$152</definedName>
    <definedName name="Database" localSheetId="0">'1'!$A$3:$E$152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<sst xmlns="http://schemas.openxmlformats.org/spreadsheetml/2006/main" count="475" uniqueCount="269">
  <si>
    <t>2024年度萧县中小学新任教师公开招聘拟聘用人员名单</t>
  </si>
  <si>
    <t>序号</t>
  </si>
  <si>
    <t>岗位代码</t>
  </si>
  <si>
    <t>岗位名称</t>
  </si>
  <si>
    <t>姓名</t>
  </si>
  <si>
    <t>准考证号</t>
  </si>
  <si>
    <t>毕业院校</t>
  </si>
  <si>
    <t>学历</t>
  </si>
  <si>
    <t>总成绩</t>
  </si>
  <si>
    <t>小学语文</t>
  </si>
  <si>
    <t>郑稹昕</t>
  </si>
  <si>
    <t>2410100530</t>
  </si>
  <si>
    <t>本科</t>
  </si>
  <si>
    <t>金海燕</t>
  </si>
  <si>
    <t>2410103611</t>
  </si>
  <si>
    <t>张兰</t>
  </si>
  <si>
    <t>2410101805</t>
  </si>
  <si>
    <t>王鹏飞</t>
  </si>
  <si>
    <t>2410103623</t>
  </si>
  <si>
    <t>孙静静</t>
  </si>
  <si>
    <t>2410103103</t>
  </si>
  <si>
    <t>宋紫晴</t>
  </si>
  <si>
    <t>2410100820</t>
  </si>
  <si>
    <t>李梦丽</t>
  </si>
  <si>
    <t>2410102816</t>
  </si>
  <si>
    <t>孟文静</t>
  </si>
  <si>
    <t>2410104004</t>
  </si>
  <si>
    <t>张莉</t>
  </si>
  <si>
    <t>2410103705</t>
  </si>
  <si>
    <t>和庆贇</t>
  </si>
  <si>
    <t>2410101417</t>
  </si>
  <si>
    <t>唐霞</t>
  </si>
  <si>
    <t>2410100315</t>
  </si>
  <si>
    <t>小学数学</t>
  </si>
  <si>
    <t>梁启庆</t>
  </si>
  <si>
    <t>2410106917</t>
  </si>
  <si>
    <t>方娇娇</t>
  </si>
  <si>
    <t>2410106418</t>
  </si>
  <si>
    <t>刘玲祥</t>
  </si>
  <si>
    <t>2410106303</t>
  </si>
  <si>
    <t>王路瑶</t>
  </si>
  <si>
    <t>2410105502</t>
  </si>
  <si>
    <t>王雪</t>
  </si>
  <si>
    <t>2410106426</t>
  </si>
  <si>
    <t>郑悦</t>
  </si>
  <si>
    <t>2410106116</t>
  </si>
  <si>
    <t>毛玉倩</t>
  </si>
  <si>
    <t>2410107124</t>
  </si>
  <si>
    <t>冯文婷</t>
  </si>
  <si>
    <t>2410105712</t>
  </si>
  <si>
    <t>李丹丹</t>
  </si>
  <si>
    <t>2410105607</t>
  </si>
  <si>
    <t>袁子微</t>
  </si>
  <si>
    <t>2410107011</t>
  </si>
  <si>
    <t>小学音乐</t>
  </si>
  <si>
    <t>叶元江</t>
  </si>
  <si>
    <t>2410208909</t>
  </si>
  <si>
    <t>刘梦月</t>
  </si>
  <si>
    <t>2410108502</t>
  </si>
  <si>
    <t>王妍宸</t>
  </si>
  <si>
    <t>2410208930</t>
  </si>
  <si>
    <t>小学体育</t>
  </si>
  <si>
    <t>黄泰斗</t>
  </si>
  <si>
    <t>2410209301</t>
  </si>
  <si>
    <t>郑童童</t>
  </si>
  <si>
    <t>2410209511</t>
  </si>
  <si>
    <t>小学美术</t>
  </si>
  <si>
    <t>张钊</t>
  </si>
  <si>
    <t>2410210205</t>
  </si>
  <si>
    <t>胡家芳</t>
  </si>
  <si>
    <t>2410209805</t>
  </si>
  <si>
    <t>武婉莹</t>
  </si>
  <si>
    <t>2410210017</t>
  </si>
  <si>
    <t>王淑婷</t>
  </si>
  <si>
    <t>2410210419</t>
  </si>
  <si>
    <t>初中语文1</t>
  </si>
  <si>
    <t>周晔</t>
  </si>
  <si>
    <t>2420101412</t>
  </si>
  <si>
    <t>陆碧璇</t>
  </si>
  <si>
    <t>2420100215</t>
  </si>
  <si>
    <t>朱静文</t>
  </si>
  <si>
    <t>2420100111</t>
  </si>
  <si>
    <t>王毓宏</t>
  </si>
  <si>
    <t>2420101405</t>
  </si>
  <si>
    <t>陈晓雨</t>
  </si>
  <si>
    <t>2420101511</t>
  </si>
  <si>
    <t>孟琳</t>
  </si>
  <si>
    <t>2420100730</t>
  </si>
  <si>
    <t>李雨声</t>
  </si>
  <si>
    <t>2420100813</t>
  </si>
  <si>
    <t>王倩倩</t>
  </si>
  <si>
    <t>2420101105</t>
  </si>
  <si>
    <t>任莎莎</t>
  </si>
  <si>
    <t>2420101006</t>
  </si>
  <si>
    <t>初中语文2</t>
  </si>
  <si>
    <t>张静</t>
  </si>
  <si>
    <t>2420101519</t>
  </si>
  <si>
    <t>朱晨晨</t>
  </si>
  <si>
    <t>2420101922</t>
  </si>
  <si>
    <t>张恩慧</t>
  </si>
  <si>
    <t>2420102029</t>
  </si>
  <si>
    <t>汪玲慧</t>
  </si>
  <si>
    <t>2420101725</t>
  </si>
  <si>
    <t>刘然</t>
  </si>
  <si>
    <t>2420102021</t>
  </si>
  <si>
    <t>吴凡</t>
  </si>
  <si>
    <t>2420101802</t>
  </si>
  <si>
    <t>李若男</t>
  </si>
  <si>
    <t>2420101629</t>
  </si>
  <si>
    <t>徐苗</t>
  </si>
  <si>
    <t>2420102228</t>
  </si>
  <si>
    <t>谢为婷</t>
  </si>
  <si>
    <t>2420102222</t>
  </si>
  <si>
    <t>初中数学1</t>
  </si>
  <si>
    <t>刘钰</t>
  </si>
  <si>
    <t>2420103915</t>
  </si>
  <si>
    <t>崔贝贝</t>
  </si>
  <si>
    <t>2420103909</t>
  </si>
  <si>
    <t>高文雅</t>
  </si>
  <si>
    <t>2420103016</t>
  </si>
  <si>
    <t>龚健强</t>
  </si>
  <si>
    <t>2420104225</t>
  </si>
  <si>
    <t>吴月</t>
  </si>
  <si>
    <t>2420104227</t>
  </si>
  <si>
    <t>赵东方</t>
  </si>
  <si>
    <t>2420103107</t>
  </si>
  <si>
    <t>朱自云</t>
  </si>
  <si>
    <t>2420103610</t>
  </si>
  <si>
    <t>王波</t>
  </si>
  <si>
    <t>2420103002</t>
  </si>
  <si>
    <t>初中数学2</t>
  </si>
  <si>
    <t>李佩雯</t>
  </si>
  <si>
    <t>2420104702</t>
  </si>
  <si>
    <t>张亚琴</t>
  </si>
  <si>
    <t>2420104420</t>
  </si>
  <si>
    <t>陈思钊</t>
  </si>
  <si>
    <t>2420104330</t>
  </si>
  <si>
    <t>柳佩佩</t>
  </si>
  <si>
    <t>2420104724</t>
  </si>
  <si>
    <t>郭金朋</t>
  </si>
  <si>
    <t>2420106005</t>
  </si>
  <si>
    <t>宋晨阳</t>
  </si>
  <si>
    <t>2420104913</t>
  </si>
  <si>
    <t>谢子晨</t>
  </si>
  <si>
    <t>2420105326</t>
  </si>
  <si>
    <t>程敏</t>
  </si>
  <si>
    <t>2420105805</t>
  </si>
  <si>
    <t>豆听听</t>
  </si>
  <si>
    <t>2420105123</t>
  </si>
  <si>
    <t>杜艳秋</t>
  </si>
  <si>
    <t>2420105205</t>
  </si>
  <si>
    <t>初中英语1</t>
  </si>
  <si>
    <t>王秋洁</t>
  </si>
  <si>
    <t>2420107217</t>
  </si>
  <si>
    <t>刘青茹</t>
  </si>
  <si>
    <t>2420106911</t>
  </si>
  <si>
    <t>朱小明</t>
  </si>
  <si>
    <t>2420107102</t>
  </si>
  <si>
    <t>周雨晴</t>
  </si>
  <si>
    <t>2420106622</t>
  </si>
  <si>
    <t>崔梦</t>
  </si>
  <si>
    <t>2420107120</t>
  </si>
  <si>
    <t>邹媛媛</t>
  </si>
  <si>
    <t>2420107026</t>
  </si>
  <si>
    <t>初中英语2</t>
  </si>
  <si>
    <t>庄迪</t>
  </si>
  <si>
    <t>2420107530</t>
  </si>
  <si>
    <t>李天姿</t>
  </si>
  <si>
    <t>2420107628</t>
  </si>
  <si>
    <t>张慧</t>
  </si>
  <si>
    <t>2420107905</t>
  </si>
  <si>
    <t>李悦</t>
  </si>
  <si>
    <t>2420108503</t>
  </si>
  <si>
    <t>杨名扬</t>
  </si>
  <si>
    <t>2420107414</t>
  </si>
  <si>
    <t>邓莉</t>
  </si>
  <si>
    <t>2420107304</t>
  </si>
  <si>
    <t>吴妮妮</t>
  </si>
  <si>
    <t>2420107326</t>
  </si>
  <si>
    <t>初中心理健康教育</t>
  </si>
  <si>
    <t>赵梦娇</t>
  </si>
  <si>
    <t>2410312007</t>
  </si>
  <si>
    <t>宋计彬</t>
  </si>
  <si>
    <t>2410312005</t>
  </si>
  <si>
    <t>梁陶声</t>
  </si>
  <si>
    <t>2410312205</t>
  </si>
  <si>
    <t>初中物理</t>
  </si>
  <si>
    <t>张广林</t>
  </si>
  <si>
    <t>2420208918</t>
  </si>
  <si>
    <t>王庆丰</t>
  </si>
  <si>
    <t>2420208821</t>
  </si>
  <si>
    <t>杜仙</t>
  </si>
  <si>
    <t>2420108705</t>
  </si>
  <si>
    <t>关广抱</t>
  </si>
  <si>
    <t>2420209014</t>
  </si>
  <si>
    <t>赵锋</t>
  </si>
  <si>
    <t>2420208826</t>
  </si>
  <si>
    <t>朱彤</t>
  </si>
  <si>
    <t>2420209025</t>
  </si>
  <si>
    <t>初中化学</t>
  </si>
  <si>
    <t>李新闯</t>
  </si>
  <si>
    <t>2420209411</t>
  </si>
  <si>
    <t>陈宇旋</t>
  </si>
  <si>
    <t>2420209205</t>
  </si>
  <si>
    <t>朱玉</t>
  </si>
  <si>
    <t>2420209705</t>
  </si>
  <si>
    <t>叶思奇</t>
  </si>
  <si>
    <t>2420209301</t>
  </si>
  <si>
    <t>刘恒</t>
  </si>
  <si>
    <t>2420209416</t>
  </si>
  <si>
    <t>陆成毅</t>
  </si>
  <si>
    <t>2420209326</t>
  </si>
  <si>
    <t>初中生物</t>
  </si>
  <si>
    <t>许迪</t>
  </si>
  <si>
    <t>2420210303</t>
  </si>
  <si>
    <t>克炫臻</t>
  </si>
  <si>
    <t>2420210323</t>
  </si>
  <si>
    <t>吴敏</t>
  </si>
  <si>
    <t>2420210107</t>
  </si>
  <si>
    <t>孙楚楚</t>
  </si>
  <si>
    <t>2420210005</t>
  </si>
  <si>
    <t>王花风</t>
  </si>
  <si>
    <t>2420210315</t>
  </si>
  <si>
    <t>陈淑一</t>
  </si>
  <si>
    <t>2420210022</t>
  </si>
  <si>
    <t>高中语文</t>
  </si>
  <si>
    <t>黄会</t>
  </si>
  <si>
    <t>2420210524</t>
  </si>
  <si>
    <t>黄皖皖</t>
  </si>
  <si>
    <t>2420210514</t>
  </si>
  <si>
    <t>高中数学</t>
  </si>
  <si>
    <t>田志广</t>
  </si>
  <si>
    <t>2420210818</t>
  </si>
  <si>
    <t>王昌祥</t>
  </si>
  <si>
    <t>2420210809</t>
  </si>
  <si>
    <t>20240317</t>
  </si>
  <si>
    <t>刘建</t>
  </si>
  <si>
    <t>2420210912</t>
  </si>
  <si>
    <t>高中英语</t>
  </si>
  <si>
    <t>代傲雨</t>
  </si>
  <si>
    <t>2420211220</t>
  </si>
  <si>
    <t>杨宏欣</t>
  </si>
  <si>
    <t>2420211224</t>
  </si>
  <si>
    <t>王雪梅</t>
  </si>
  <si>
    <t>2420211513</t>
  </si>
  <si>
    <t>高中物理</t>
  </si>
  <si>
    <t>田秋月</t>
  </si>
  <si>
    <t>2420211702</t>
  </si>
  <si>
    <t>高中化学</t>
  </si>
  <si>
    <t>邵威</t>
  </si>
  <si>
    <t>2420311826</t>
  </si>
  <si>
    <t>20240320</t>
  </si>
  <si>
    <t>杨洋</t>
  </si>
  <si>
    <t>2420311824</t>
  </si>
  <si>
    <t>高中生物</t>
  </si>
  <si>
    <t>周欣宇</t>
  </si>
  <si>
    <t>2420312021</t>
  </si>
  <si>
    <t>高中政治</t>
  </si>
  <si>
    <t>徐攀</t>
  </si>
  <si>
    <t>2420312212</t>
  </si>
  <si>
    <t>高中地理</t>
  </si>
  <si>
    <t>杨鑫</t>
  </si>
  <si>
    <t>2420312404</t>
  </si>
  <si>
    <t>高中音乐</t>
  </si>
  <si>
    <t>冯悦</t>
  </si>
  <si>
    <t>2420312614</t>
  </si>
  <si>
    <t>高中体育</t>
  </si>
  <si>
    <t>马凌峰</t>
  </si>
  <si>
    <t>2410312407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</si>
</sst>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7B94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P152"/>
  <sheetViews>
    <sheetView tabSelected="1" workbookViewId="0">
      <selection activeCell="F118" sqref="F118"/>
    </sheetView>
  </sheetViews>
  <sheetFormatPr defaultColWidth="9" defaultRowHeight="14.25"/>
  <cols>
    <col min="1" max="1" width="5.41666666666667" style="4" customWidth="1"/>
    <col min="2" max="2" width="12" style="4" customWidth="1"/>
    <col min="3" max="3" width="14" style="4" customWidth="1"/>
    <col min="4" max="4" width="11.5" style="4" customWidth="1"/>
    <col min="5" max="5" width="14.375" style="4" customWidth="1"/>
    <col min="6" max="6" width="25" style="4" customWidth="1"/>
    <col min="7" max="7" width="12.5" style="4" customWidth="1"/>
    <col min="8" max="8" width="8.5" style="5" customWidth="1"/>
    <col min="9" max="16336" width="9" style="2"/>
    <col min="16337" max="16377" width="9" style="6"/>
  </cols>
  <sheetData>
    <row r="1" ht="44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49" customHeight="1" spans="1:1633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</row>
    <row r="3" s="2" customFormat="1" ht="29" customHeight="1" spans="1:16344">
      <c r="A3" s="8">
        <v>1</v>
      </c>
      <c r="B3" s="10" t="str">
        <f t="shared" ref="B3:B13" si="0">"20240301"</f>
        <v>20240301</v>
      </c>
      <c r="C3" s="11" t="s">
        <v>9</v>
      </c>
      <c r="D3" s="8" t="s">
        <v>10</v>
      </c>
      <c r="E3" s="12" t="s">
        <v>11</v>
      </c>
      <c r="F3" s="13" t="str">
        <f>"郑州轻工业学院"</f>
        <v>郑州轻工业学院</v>
      </c>
      <c r="G3" s="12" t="s">
        <v>12</v>
      </c>
      <c r="H3" s="14">
        <v>80.69</v>
      </c>
      <c r="XDI3" s="6"/>
      <c r="XDJ3" s="6"/>
      <c r="XDK3" s="6"/>
      <c r="XDL3" s="6"/>
      <c r="XDM3" s="6"/>
      <c r="XDN3" s="6"/>
      <c r="XDO3" s="6"/>
      <c r="XDP3" s="6"/>
    </row>
    <row r="4" s="2" customFormat="1" ht="29" customHeight="1" spans="1:16344">
      <c r="A4" s="8">
        <v>2</v>
      </c>
      <c r="B4" s="10" t="str">
        <f t="shared" si="0"/>
        <v>20240301</v>
      </c>
      <c r="C4" s="11" t="s">
        <v>9</v>
      </c>
      <c r="D4" s="8" t="s">
        <v>13</v>
      </c>
      <c r="E4" s="12" t="s">
        <v>14</v>
      </c>
      <c r="F4" s="13" t="str">
        <f>"文山学院"</f>
        <v>文山学院</v>
      </c>
      <c r="G4" s="12" t="s">
        <v>12</v>
      </c>
      <c r="H4" s="14">
        <v>79.24</v>
      </c>
      <c r="XDI4" s="6"/>
      <c r="XDJ4" s="6"/>
      <c r="XDK4" s="6"/>
      <c r="XDL4" s="6"/>
      <c r="XDM4" s="6"/>
      <c r="XDN4" s="6"/>
      <c r="XDO4" s="6"/>
      <c r="XDP4" s="6"/>
    </row>
    <row r="5" s="2" customFormat="1" ht="29" customHeight="1" spans="1:16344">
      <c r="A5" s="8">
        <v>3</v>
      </c>
      <c r="B5" s="10" t="str">
        <f t="shared" si="0"/>
        <v>20240301</v>
      </c>
      <c r="C5" s="11" t="s">
        <v>9</v>
      </c>
      <c r="D5" s="8" t="s">
        <v>15</v>
      </c>
      <c r="E5" s="12" t="s">
        <v>16</v>
      </c>
      <c r="F5" s="13" t="str">
        <f>"南京大学"</f>
        <v>南京大学</v>
      </c>
      <c r="G5" s="12" t="s">
        <v>12</v>
      </c>
      <c r="H5" s="14">
        <v>78.48</v>
      </c>
      <c r="XDI5" s="6"/>
      <c r="XDJ5" s="6"/>
      <c r="XDK5" s="6"/>
      <c r="XDL5" s="6"/>
      <c r="XDM5" s="6"/>
      <c r="XDN5" s="6"/>
      <c r="XDO5" s="6"/>
      <c r="XDP5" s="6"/>
    </row>
    <row r="6" s="2" customFormat="1" ht="29" customHeight="1" spans="1:16344">
      <c r="A6" s="8">
        <v>4</v>
      </c>
      <c r="B6" s="10" t="str">
        <f t="shared" si="0"/>
        <v>20240301</v>
      </c>
      <c r="C6" s="11" t="s">
        <v>9</v>
      </c>
      <c r="D6" s="8" t="s">
        <v>17</v>
      </c>
      <c r="E6" s="12" t="s">
        <v>18</v>
      </c>
      <c r="F6" s="13" t="str">
        <f>"安徽大学"</f>
        <v>安徽大学</v>
      </c>
      <c r="G6" s="12" t="s">
        <v>12</v>
      </c>
      <c r="H6" s="14">
        <v>78.35</v>
      </c>
      <c r="XDI6" s="6"/>
      <c r="XDJ6" s="6"/>
      <c r="XDK6" s="6"/>
      <c r="XDL6" s="6"/>
      <c r="XDM6" s="6"/>
      <c r="XDN6" s="6"/>
      <c r="XDO6" s="6"/>
      <c r="XDP6" s="6"/>
    </row>
    <row r="7" s="2" customFormat="1" ht="29" customHeight="1" spans="1:16344">
      <c r="A7" s="8">
        <v>5</v>
      </c>
      <c r="B7" s="10" t="str">
        <f t="shared" si="0"/>
        <v>20240301</v>
      </c>
      <c r="C7" s="11" t="s">
        <v>9</v>
      </c>
      <c r="D7" s="8" t="s">
        <v>19</v>
      </c>
      <c r="E7" s="12" t="s">
        <v>20</v>
      </c>
      <c r="F7" s="13" t="str">
        <f>"滁州学院"</f>
        <v>滁州学院</v>
      </c>
      <c r="G7" s="12" t="s">
        <v>12</v>
      </c>
      <c r="H7" s="14">
        <v>77.92</v>
      </c>
      <c r="XDI7" s="6"/>
      <c r="XDJ7" s="6"/>
      <c r="XDK7" s="6"/>
      <c r="XDL7" s="6"/>
      <c r="XDM7" s="6"/>
      <c r="XDN7" s="6"/>
      <c r="XDO7" s="6"/>
      <c r="XDP7" s="6"/>
    </row>
    <row r="8" s="2" customFormat="1" ht="29" customHeight="1" spans="1:16344">
      <c r="A8" s="8">
        <v>6</v>
      </c>
      <c r="B8" s="10" t="str">
        <f t="shared" si="0"/>
        <v>20240301</v>
      </c>
      <c r="C8" s="11" t="s">
        <v>9</v>
      </c>
      <c r="D8" s="8" t="s">
        <v>21</v>
      </c>
      <c r="E8" s="12" t="s">
        <v>22</v>
      </c>
      <c r="F8" s="13" t="str">
        <f>"安徽师范大学"</f>
        <v>安徽师范大学</v>
      </c>
      <c r="G8" s="12" t="s">
        <v>12</v>
      </c>
      <c r="H8" s="14">
        <v>77.88</v>
      </c>
      <c r="XDI8" s="6"/>
      <c r="XDJ8" s="6"/>
      <c r="XDK8" s="6"/>
      <c r="XDL8" s="6"/>
      <c r="XDM8" s="6"/>
      <c r="XDN8" s="6"/>
      <c r="XDO8" s="6"/>
      <c r="XDP8" s="6"/>
    </row>
    <row r="9" s="2" customFormat="1" ht="29" customHeight="1" spans="1:16344">
      <c r="A9" s="8">
        <v>7</v>
      </c>
      <c r="B9" s="10" t="str">
        <f t="shared" si="0"/>
        <v>20240301</v>
      </c>
      <c r="C9" s="11" t="s">
        <v>9</v>
      </c>
      <c r="D9" s="8" t="s">
        <v>23</v>
      </c>
      <c r="E9" s="12" t="s">
        <v>24</v>
      </c>
      <c r="F9" s="13" t="str">
        <f>"黄山学院"</f>
        <v>黄山学院</v>
      </c>
      <c r="G9" s="12" t="s">
        <v>12</v>
      </c>
      <c r="H9" s="14">
        <v>77.51</v>
      </c>
      <c r="XDI9" s="6"/>
      <c r="XDJ9" s="6"/>
      <c r="XDK9" s="6"/>
      <c r="XDL9" s="6"/>
      <c r="XDM9" s="6"/>
      <c r="XDN9" s="6"/>
      <c r="XDO9" s="6"/>
      <c r="XDP9" s="6"/>
    </row>
    <row r="10" s="2" customFormat="1" ht="29" customHeight="1" spans="1:16344">
      <c r="A10" s="8">
        <v>8</v>
      </c>
      <c r="B10" s="10" t="str">
        <f t="shared" si="0"/>
        <v>20240301</v>
      </c>
      <c r="C10" s="11" t="s">
        <v>9</v>
      </c>
      <c r="D10" s="8" t="s">
        <v>25</v>
      </c>
      <c r="E10" s="12" t="s">
        <v>26</v>
      </c>
      <c r="F10" s="13" t="str">
        <f>"淮阴师范学院"</f>
        <v>淮阴师范学院</v>
      </c>
      <c r="G10" s="12" t="s">
        <v>12</v>
      </c>
      <c r="H10" s="14">
        <v>76.95</v>
      </c>
      <c r="XDI10" s="6"/>
      <c r="XDJ10" s="6"/>
      <c r="XDK10" s="6"/>
      <c r="XDL10" s="6"/>
      <c r="XDM10" s="6"/>
      <c r="XDN10" s="6"/>
      <c r="XDO10" s="6"/>
      <c r="XDP10" s="6"/>
    </row>
    <row r="11" s="2" customFormat="1" ht="29" customHeight="1" spans="1:16344">
      <c r="A11" s="8">
        <v>9</v>
      </c>
      <c r="B11" s="10" t="str">
        <f t="shared" si="0"/>
        <v>20240301</v>
      </c>
      <c r="C11" s="11" t="s">
        <v>9</v>
      </c>
      <c r="D11" s="8" t="s">
        <v>27</v>
      </c>
      <c r="E11" s="12" t="s">
        <v>28</v>
      </c>
      <c r="F11" s="13" t="str">
        <f>"安徽师范大学"</f>
        <v>安徽师范大学</v>
      </c>
      <c r="G11" s="12" t="s">
        <v>12</v>
      </c>
      <c r="H11" s="14">
        <v>76.93</v>
      </c>
      <c r="XDI11" s="6"/>
      <c r="XDJ11" s="6"/>
      <c r="XDK11" s="6"/>
      <c r="XDL11" s="6"/>
      <c r="XDM11" s="6"/>
      <c r="XDN11" s="6"/>
      <c r="XDO11" s="6"/>
      <c r="XDP11" s="6"/>
    </row>
    <row r="12" s="2" customFormat="1" ht="29" customHeight="1" spans="1:16344">
      <c r="A12" s="8">
        <v>10</v>
      </c>
      <c r="B12" s="10" t="str">
        <f t="shared" si="0"/>
        <v>20240301</v>
      </c>
      <c r="C12" s="11" t="s">
        <v>9</v>
      </c>
      <c r="D12" s="8" t="s">
        <v>29</v>
      </c>
      <c r="E12" s="12" t="s">
        <v>30</v>
      </c>
      <c r="F12" s="13" t="str">
        <f>"阜阳师范大学"</f>
        <v>阜阳师范大学</v>
      </c>
      <c r="G12" s="12" t="s">
        <v>12</v>
      </c>
      <c r="H12" s="14">
        <v>76.92</v>
      </c>
      <c r="XDI12" s="6"/>
      <c r="XDJ12" s="6"/>
      <c r="XDK12" s="6"/>
      <c r="XDL12" s="6"/>
      <c r="XDM12" s="6"/>
      <c r="XDN12" s="6"/>
      <c r="XDO12" s="6"/>
      <c r="XDP12" s="6"/>
    </row>
    <row r="13" s="2" customFormat="1" ht="29" customHeight="1" spans="1:16344">
      <c r="A13" s="8">
        <v>11</v>
      </c>
      <c r="B13" s="10" t="str">
        <f t="shared" si="0"/>
        <v>20240301</v>
      </c>
      <c r="C13" s="11" t="s">
        <v>9</v>
      </c>
      <c r="D13" s="8" t="s">
        <v>31</v>
      </c>
      <c r="E13" s="12" t="s">
        <v>32</v>
      </c>
      <c r="F13" s="13" t="str">
        <f>"徐州工程学院"</f>
        <v>徐州工程学院</v>
      </c>
      <c r="G13" s="12" t="s">
        <v>12</v>
      </c>
      <c r="H13" s="14">
        <v>76.85</v>
      </c>
      <c r="XDI13" s="6"/>
      <c r="XDJ13" s="6"/>
      <c r="XDK13" s="6"/>
      <c r="XDL13" s="6"/>
      <c r="XDM13" s="6"/>
      <c r="XDN13" s="6"/>
      <c r="XDO13" s="6"/>
      <c r="XDP13" s="6"/>
    </row>
    <row r="14" s="2" customFormat="1" ht="29" customHeight="1" spans="1:16344">
      <c r="A14" s="8">
        <v>12</v>
      </c>
      <c r="B14" s="10" t="str">
        <f t="shared" ref="B14:B23" si="1">"20240302"</f>
        <v>20240302</v>
      </c>
      <c r="C14" s="11" t="s">
        <v>33</v>
      </c>
      <c r="D14" s="8" t="s">
        <v>34</v>
      </c>
      <c r="E14" s="12" t="s">
        <v>35</v>
      </c>
      <c r="F14" s="13" t="str">
        <f>"中南财经政法大学"</f>
        <v>中南财经政法大学</v>
      </c>
      <c r="G14" s="12" t="s">
        <v>12</v>
      </c>
      <c r="H14" s="15">
        <v>80.1</v>
      </c>
      <c r="XDI14" s="6"/>
      <c r="XDJ14" s="6"/>
      <c r="XDK14" s="6"/>
      <c r="XDL14" s="6"/>
      <c r="XDM14" s="6"/>
      <c r="XDN14" s="6"/>
      <c r="XDO14" s="6"/>
      <c r="XDP14" s="6"/>
    </row>
    <row r="15" s="2" customFormat="1" ht="29" customHeight="1" spans="1:16344">
      <c r="A15" s="8">
        <v>13</v>
      </c>
      <c r="B15" s="10" t="str">
        <f t="shared" si="1"/>
        <v>20240302</v>
      </c>
      <c r="C15" s="11" t="s">
        <v>33</v>
      </c>
      <c r="D15" s="8" t="s">
        <v>36</v>
      </c>
      <c r="E15" s="12" t="s">
        <v>37</v>
      </c>
      <c r="F15" s="13" t="str">
        <f>"南通大学"</f>
        <v>南通大学</v>
      </c>
      <c r="G15" s="12" t="s">
        <v>12</v>
      </c>
      <c r="H15" s="15">
        <v>79.75</v>
      </c>
      <c r="XDI15" s="6"/>
      <c r="XDJ15" s="6"/>
      <c r="XDK15" s="6"/>
      <c r="XDL15" s="6"/>
      <c r="XDM15" s="6"/>
      <c r="XDN15" s="6"/>
      <c r="XDO15" s="6"/>
      <c r="XDP15" s="6"/>
    </row>
    <row r="16" s="2" customFormat="1" ht="29" customHeight="1" spans="1:16344">
      <c r="A16" s="8">
        <v>14</v>
      </c>
      <c r="B16" s="10" t="str">
        <f t="shared" si="1"/>
        <v>20240302</v>
      </c>
      <c r="C16" s="11" t="s">
        <v>33</v>
      </c>
      <c r="D16" s="8" t="s">
        <v>38</v>
      </c>
      <c r="E16" s="12" t="s">
        <v>39</v>
      </c>
      <c r="F16" s="13" t="str">
        <f>"山东女子学院"</f>
        <v>山东女子学院</v>
      </c>
      <c r="G16" s="12" t="s">
        <v>12</v>
      </c>
      <c r="H16" s="15">
        <v>78.77</v>
      </c>
      <c r="XDI16" s="6"/>
      <c r="XDJ16" s="6"/>
      <c r="XDK16" s="6"/>
      <c r="XDL16" s="6"/>
      <c r="XDM16" s="6"/>
      <c r="XDN16" s="6"/>
      <c r="XDO16" s="6"/>
      <c r="XDP16" s="6"/>
    </row>
    <row r="17" s="2" customFormat="1" ht="29" customHeight="1" spans="1:16344">
      <c r="A17" s="8">
        <v>15</v>
      </c>
      <c r="B17" s="10" t="str">
        <f t="shared" si="1"/>
        <v>20240302</v>
      </c>
      <c r="C17" s="11" t="s">
        <v>33</v>
      </c>
      <c r="D17" s="8" t="s">
        <v>40</v>
      </c>
      <c r="E17" s="12" t="s">
        <v>41</v>
      </c>
      <c r="F17" s="13" t="str">
        <f>"淮南师范学院"</f>
        <v>淮南师范学院</v>
      </c>
      <c r="G17" s="12" t="s">
        <v>12</v>
      </c>
      <c r="H17" s="15">
        <v>77.79</v>
      </c>
      <c r="XDI17" s="6"/>
      <c r="XDJ17" s="6"/>
      <c r="XDK17" s="6"/>
      <c r="XDL17" s="6"/>
      <c r="XDM17" s="6"/>
      <c r="XDN17" s="6"/>
      <c r="XDO17" s="6"/>
      <c r="XDP17" s="6"/>
    </row>
    <row r="18" s="2" customFormat="1" ht="29" customHeight="1" spans="1:16344">
      <c r="A18" s="8">
        <v>16</v>
      </c>
      <c r="B18" s="10" t="str">
        <f t="shared" si="1"/>
        <v>20240302</v>
      </c>
      <c r="C18" s="11" t="s">
        <v>33</v>
      </c>
      <c r="D18" s="8" t="s">
        <v>42</v>
      </c>
      <c r="E18" s="12" t="s">
        <v>43</v>
      </c>
      <c r="F18" s="13" t="str">
        <f>"安徽师范大学"</f>
        <v>安徽师范大学</v>
      </c>
      <c r="G18" s="12" t="s">
        <v>12</v>
      </c>
      <c r="H18" s="15">
        <v>77.77</v>
      </c>
      <c r="XDI18" s="6"/>
      <c r="XDJ18" s="6"/>
      <c r="XDK18" s="6"/>
      <c r="XDL18" s="6"/>
      <c r="XDM18" s="6"/>
      <c r="XDN18" s="6"/>
      <c r="XDO18" s="6"/>
      <c r="XDP18" s="6"/>
    </row>
    <row r="19" s="2" customFormat="1" ht="29" customHeight="1" spans="1:16344">
      <c r="A19" s="8">
        <v>17</v>
      </c>
      <c r="B19" s="10" t="str">
        <f t="shared" si="1"/>
        <v>20240302</v>
      </c>
      <c r="C19" s="11" t="s">
        <v>33</v>
      </c>
      <c r="D19" s="8" t="s">
        <v>44</v>
      </c>
      <c r="E19" s="12" t="s">
        <v>45</v>
      </c>
      <c r="F19" s="13" t="str">
        <f>"安徽中医药大学"</f>
        <v>安徽中医药大学</v>
      </c>
      <c r="G19" s="12" t="s">
        <v>12</v>
      </c>
      <c r="H19" s="15">
        <v>77.67</v>
      </c>
      <c r="XDI19" s="6"/>
      <c r="XDJ19" s="6"/>
      <c r="XDK19" s="6"/>
      <c r="XDL19" s="6"/>
      <c r="XDM19" s="6"/>
      <c r="XDN19" s="6"/>
      <c r="XDO19" s="6"/>
      <c r="XDP19" s="6"/>
    </row>
    <row r="20" s="2" customFormat="1" ht="29" customHeight="1" spans="1:16344">
      <c r="A20" s="8">
        <v>18</v>
      </c>
      <c r="B20" s="10" t="str">
        <f t="shared" si="1"/>
        <v>20240302</v>
      </c>
      <c r="C20" s="11" t="s">
        <v>33</v>
      </c>
      <c r="D20" s="8" t="s">
        <v>46</v>
      </c>
      <c r="E20" s="12" t="s">
        <v>47</v>
      </c>
      <c r="F20" s="13" t="str">
        <f>"淮海工学院"</f>
        <v>淮海工学院</v>
      </c>
      <c r="G20" s="12" t="s">
        <v>12</v>
      </c>
      <c r="H20" s="15">
        <v>77.38</v>
      </c>
      <c r="XDI20" s="6"/>
      <c r="XDJ20" s="6"/>
      <c r="XDK20" s="6"/>
      <c r="XDL20" s="6"/>
      <c r="XDM20" s="6"/>
      <c r="XDN20" s="6"/>
      <c r="XDO20" s="6"/>
      <c r="XDP20" s="6"/>
    </row>
    <row r="21" s="2" customFormat="1" ht="29" customHeight="1" spans="1:16344">
      <c r="A21" s="8">
        <v>19</v>
      </c>
      <c r="B21" s="10" t="str">
        <f t="shared" si="1"/>
        <v>20240302</v>
      </c>
      <c r="C21" s="11" t="s">
        <v>33</v>
      </c>
      <c r="D21" s="8" t="s">
        <v>48</v>
      </c>
      <c r="E21" s="12" t="s">
        <v>49</v>
      </c>
      <c r="F21" s="13" t="str">
        <f>"山东财经大学燕山学院"</f>
        <v>山东财经大学燕山学院</v>
      </c>
      <c r="G21" s="12" t="s">
        <v>12</v>
      </c>
      <c r="H21" s="15">
        <v>77.16</v>
      </c>
      <c r="XDI21" s="6"/>
      <c r="XDJ21" s="6"/>
      <c r="XDK21" s="6"/>
      <c r="XDL21" s="6"/>
      <c r="XDM21" s="6"/>
      <c r="XDN21" s="6"/>
      <c r="XDO21" s="6"/>
      <c r="XDP21" s="6"/>
    </row>
    <row r="22" s="2" customFormat="1" ht="29" customHeight="1" spans="1:16344">
      <c r="A22" s="8">
        <v>20</v>
      </c>
      <c r="B22" s="10" t="str">
        <f t="shared" si="1"/>
        <v>20240302</v>
      </c>
      <c r="C22" s="11" t="s">
        <v>33</v>
      </c>
      <c r="D22" s="8" t="s">
        <v>50</v>
      </c>
      <c r="E22" s="12" t="s">
        <v>51</v>
      </c>
      <c r="F22" s="13" t="str">
        <f>"安徽工程大学"</f>
        <v>安徽工程大学</v>
      </c>
      <c r="G22" s="12" t="s">
        <v>12</v>
      </c>
      <c r="H22" s="15">
        <v>77.15</v>
      </c>
      <c r="XDI22" s="6"/>
      <c r="XDJ22" s="6"/>
      <c r="XDK22" s="6"/>
      <c r="XDL22" s="6"/>
      <c r="XDM22" s="6"/>
      <c r="XDN22" s="6"/>
      <c r="XDO22" s="6"/>
      <c r="XDP22" s="6"/>
    </row>
    <row r="23" s="2" customFormat="1" ht="29" customHeight="1" spans="1:16344">
      <c r="A23" s="8">
        <v>21</v>
      </c>
      <c r="B23" s="10" t="str">
        <f t="shared" si="1"/>
        <v>20240302</v>
      </c>
      <c r="C23" s="11" t="s">
        <v>33</v>
      </c>
      <c r="D23" s="8" t="s">
        <v>52</v>
      </c>
      <c r="E23" s="12" t="s">
        <v>53</v>
      </c>
      <c r="F23" s="13" t="str">
        <f>"池州学院"</f>
        <v>池州学院</v>
      </c>
      <c r="G23" s="12" t="s">
        <v>12</v>
      </c>
      <c r="H23" s="15">
        <v>77.09</v>
      </c>
      <c r="XDI23" s="6"/>
      <c r="XDJ23" s="6"/>
      <c r="XDK23" s="6"/>
      <c r="XDL23" s="6"/>
      <c r="XDM23" s="6"/>
      <c r="XDN23" s="6"/>
      <c r="XDO23" s="6"/>
      <c r="XDP23" s="6"/>
    </row>
    <row r="24" s="2" customFormat="1" ht="29" customHeight="1" spans="1:16344">
      <c r="A24" s="8">
        <v>22</v>
      </c>
      <c r="B24" s="10" t="str">
        <f t="shared" ref="B24:B26" si="2">"20240303"</f>
        <v>20240303</v>
      </c>
      <c r="C24" s="11" t="s">
        <v>54</v>
      </c>
      <c r="D24" s="8" t="s">
        <v>55</v>
      </c>
      <c r="E24" s="12" t="s">
        <v>56</v>
      </c>
      <c r="F24" s="13" t="str">
        <f>"安徽师范大学皖江学院"</f>
        <v>安徽师范大学皖江学院</v>
      </c>
      <c r="G24" s="12" t="s">
        <v>12</v>
      </c>
      <c r="H24" s="15">
        <v>77.81</v>
      </c>
      <c r="XDI24" s="6"/>
      <c r="XDJ24" s="6"/>
      <c r="XDK24" s="6"/>
      <c r="XDL24" s="6"/>
      <c r="XDM24" s="6"/>
      <c r="XDN24" s="6"/>
      <c r="XDO24" s="6"/>
      <c r="XDP24" s="6"/>
    </row>
    <row r="25" s="2" customFormat="1" ht="29" customHeight="1" spans="1:16344">
      <c r="A25" s="8">
        <v>23</v>
      </c>
      <c r="B25" s="10" t="str">
        <f t="shared" si="2"/>
        <v>20240303</v>
      </c>
      <c r="C25" s="11" t="s">
        <v>54</v>
      </c>
      <c r="D25" s="8" t="s">
        <v>57</v>
      </c>
      <c r="E25" s="12" t="s">
        <v>58</v>
      </c>
      <c r="F25" s="13" t="str">
        <f>"淮南师范学院"</f>
        <v>淮南师范学院</v>
      </c>
      <c r="G25" s="12" t="s">
        <v>12</v>
      </c>
      <c r="H25" s="15">
        <v>77.45</v>
      </c>
      <c r="XDI25" s="6"/>
      <c r="XDJ25" s="6"/>
      <c r="XDK25" s="6"/>
      <c r="XDL25" s="6"/>
      <c r="XDM25" s="6"/>
      <c r="XDN25" s="6"/>
      <c r="XDO25" s="6"/>
      <c r="XDP25" s="6"/>
    </row>
    <row r="26" s="2" customFormat="1" ht="29" customHeight="1" spans="1:16344">
      <c r="A26" s="8">
        <v>24</v>
      </c>
      <c r="B26" s="10" t="str">
        <f t="shared" si="2"/>
        <v>20240303</v>
      </c>
      <c r="C26" s="11" t="s">
        <v>54</v>
      </c>
      <c r="D26" s="8" t="s">
        <v>59</v>
      </c>
      <c r="E26" s="12" t="s">
        <v>60</v>
      </c>
      <c r="F26" s="13" t="str">
        <f>"邢台学院"</f>
        <v>邢台学院</v>
      </c>
      <c r="G26" s="12" t="s">
        <v>12</v>
      </c>
      <c r="H26" s="15">
        <v>77.36</v>
      </c>
      <c r="XDI26" s="6"/>
      <c r="XDJ26" s="6"/>
      <c r="XDK26" s="6"/>
      <c r="XDL26" s="6"/>
      <c r="XDM26" s="6"/>
      <c r="XDN26" s="6"/>
      <c r="XDO26" s="6"/>
      <c r="XDP26" s="6"/>
    </row>
    <row r="27" s="2" customFormat="1" ht="29" customHeight="1" spans="1:16344">
      <c r="A27" s="8">
        <v>25</v>
      </c>
      <c r="B27" s="10" t="str">
        <f>"20240304"</f>
        <v>20240304</v>
      </c>
      <c r="C27" s="11" t="s">
        <v>61</v>
      </c>
      <c r="D27" s="8" t="s">
        <v>62</v>
      </c>
      <c r="E27" s="12" t="s">
        <v>63</v>
      </c>
      <c r="F27" s="13" t="str">
        <f>"成都体育学院"</f>
        <v>成都体育学院</v>
      </c>
      <c r="G27" s="12" t="s">
        <v>12</v>
      </c>
      <c r="H27" s="15">
        <v>76.2</v>
      </c>
      <c r="XDI27" s="6"/>
      <c r="XDJ27" s="6"/>
      <c r="XDK27" s="6"/>
      <c r="XDL27" s="6"/>
      <c r="XDM27" s="6"/>
      <c r="XDN27" s="6"/>
      <c r="XDO27" s="6"/>
      <c r="XDP27" s="6"/>
    </row>
    <row r="28" s="2" customFormat="1" ht="29" customHeight="1" spans="1:16344">
      <c r="A28" s="8">
        <v>26</v>
      </c>
      <c r="B28" s="10" t="str">
        <f>"20240304"</f>
        <v>20240304</v>
      </c>
      <c r="C28" s="11" t="s">
        <v>61</v>
      </c>
      <c r="D28" s="8" t="s">
        <v>64</v>
      </c>
      <c r="E28" s="12" t="s">
        <v>65</v>
      </c>
      <c r="F28" s="13" t="str">
        <f>"阜阳师范大学"</f>
        <v>阜阳师范大学</v>
      </c>
      <c r="G28" s="12" t="s">
        <v>12</v>
      </c>
      <c r="H28" s="15">
        <v>76.12</v>
      </c>
      <c r="XDI28" s="6"/>
      <c r="XDJ28" s="6"/>
      <c r="XDK28" s="6"/>
      <c r="XDL28" s="6"/>
      <c r="XDM28" s="6"/>
      <c r="XDN28" s="6"/>
      <c r="XDO28" s="6"/>
      <c r="XDP28" s="6"/>
    </row>
    <row r="29" s="2" customFormat="1" ht="29" customHeight="1" spans="1:16344">
      <c r="A29" s="8">
        <v>27</v>
      </c>
      <c r="B29" s="10" t="str">
        <f t="shared" ref="B29:B32" si="3">"20240305"</f>
        <v>20240305</v>
      </c>
      <c r="C29" s="11" t="s">
        <v>66</v>
      </c>
      <c r="D29" s="8" t="s">
        <v>67</v>
      </c>
      <c r="E29" s="12" t="s">
        <v>68</v>
      </c>
      <c r="F29" s="13" t="str">
        <f>"广东技术师范学院"</f>
        <v>广东技术师范学院</v>
      </c>
      <c r="G29" s="12" t="s">
        <v>12</v>
      </c>
      <c r="H29" s="15">
        <v>85.49</v>
      </c>
      <c r="XDI29" s="6"/>
      <c r="XDJ29" s="6"/>
      <c r="XDK29" s="6"/>
      <c r="XDL29" s="6"/>
      <c r="XDM29" s="6"/>
      <c r="XDN29" s="6"/>
      <c r="XDO29" s="6"/>
      <c r="XDP29" s="6"/>
    </row>
    <row r="30" s="2" customFormat="1" ht="29" customHeight="1" spans="1:16344">
      <c r="A30" s="8">
        <v>28</v>
      </c>
      <c r="B30" s="10" t="str">
        <f t="shared" si="3"/>
        <v>20240305</v>
      </c>
      <c r="C30" s="11" t="s">
        <v>66</v>
      </c>
      <c r="D30" s="8" t="s">
        <v>69</v>
      </c>
      <c r="E30" s="12" t="s">
        <v>70</v>
      </c>
      <c r="F30" s="13" t="str">
        <f>"安徽师范大学"</f>
        <v>安徽师范大学</v>
      </c>
      <c r="G30" s="12" t="s">
        <v>12</v>
      </c>
      <c r="H30" s="15">
        <v>84.42</v>
      </c>
      <c r="XDI30" s="6"/>
      <c r="XDJ30" s="6"/>
      <c r="XDK30" s="6"/>
      <c r="XDL30" s="6"/>
      <c r="XDM30" s="6"/>
      <c r="XDN30" s="6"/>
      <c r="XDO30" s="6"/>
      <c r="XDP30" s="6"/>
    </row>
    <row r="31" s="2" customFormat="1" ht="29" customHeight="1" spans="1:16344">
      <c r="A31" s="8">
        <v>29</v>
      </c>
      <c r="B31" s="10" t="str">
        <f t="shared" si="3"/>
        <v>20240305</v>
      </c>
      <c r="C31" s="11" t="s">
        <v>66</v>
      </c>
      <c r="D31" s="8" t="s">
        <v>71</v>
      </c>
      <c r="E31" s="12" t="s">
        <v>72</v>
      </c>
      <c r="F31" s="13" t="str">
        <f>"阜阳师范大学"</f>
        <v>阜阳师范大学</v>
      </c>
      <c r="G31" s="12" t="s">
        <v>12</v>
      </c>
      <c r="H31" s="15">
        <v>83.78</v>
      </c>
      <c r="XDI31" s="6"/>
      <c r="XDJ31" s="6"/>
      <c r="XDK31" s="6"/>
      <c r="XDL31" s="6"/>
      <c r="XDM31" s="6"/>
      <c r="XDN31" s="6"/>
      <c r="XDO31" s="6"/>
      <c r="XDP31" s="6"/>
    </row>
    <row r="32" s="2" customFormat="1" ht="29" customHeight="1" spans="1:16344">
      <c r="A32" s="8">
        <v>30</v>
      </c>
      <c r="B32" s="10" t="str">
        <f t="shared" si="3"/>
        <v>20240305</v>
      </c>
      <c r="C32" s="11" t="s">
        <v>66</v>
      </c>
      <c r="D32" s="8" t="s">
        <v>73</v>
      </c>
      <c r="E32" s="12" t="s">
        <v>74</v>
      </c>
      <c r="F32" s="13" t="str">
        <f>"黄山学院"</f>
        <v>黄山学院</v>
      </c>
      <c r="G32" s="12" t="s">
        <v>12</v>
      </c>
      <c r="H32" s="15">
        <v>83.42</v>
      </c>
      <c r="XDI32" s="6"/>
      <c r="XDJ32" s="6"/>
      <c r="XDK32" s="6"/>
      <c r="XDL32" s="6"/>
      <c r="XDM32" s="6"/>
      <c r="XDN32" s="6"/>
      <c r="XDO32" s="6"/>
      <c r="XDP32" s="6"/>
    </row>
    <row r="33" s="2" customFormat="1" ht="29" customHeight="1" spans="1:16344">
      <c r="A33" s="8">
        <v>31</v>
      </c>
      <c r="B33" s="10" t="str">
        <f t="shared" ref="B33:B41" si="4">"20240306"</f>
        <v>20240306</v>
      </c>
      <c r="C33" s="11" t="s">
        <v>75</v>
      </c>
      <c r="D33" s="8" t="s">
        <v>76</v>
      </c>
      <c r="E33" s="12" t="s">
        <v>77</v>
      </c>
      <c r="F33" s="13" t="str">
        <f>"江南大学"</f>
        <v>江南大学</v>
      </c>
      <c r="G33" s="12" t="s">
        <v>12</v>
      </c>
      <c r="H33" s="15">
        <v>81.09</v>
      </c>
      <c r="XDI33" s="6"/>
      <c r="XDJ33" s="6"/>
      <c r="XDK33" s="6"/>
      <c r="XDL33" s="6"/>
      <c r="XDM33" s="6"/>
      <c r="XDN33" s="6"/>
      <c r="XDO33" s="6"/>
      <c r="XDP33" s="6"/>
    </row>
    <row r="34" s="2" customFormat="1" ht="29" customHeight="1" spans="1:16344">
      <c r="A34" s="8">
        <v>32</v>
      </c>
      <c r="B34" s="10" t="str">
        <f t="shared" si="4"/>
        <v>20240306</v>
      </c>
      <c r="C34" s="11" t="s">
        <v>75</v>
      </c>
      <c r="D34" s="8" t="s">
        <v>78</v>
      </c>
      <c r="E34" s="12" t="s">
        <v>79</v>
      </c>
      <c r="F34" s="13" t="str">
        <f>"亳州学院"</f>
        <v>亳州学院</v>
      </c>
      <c r="G34" s="12" t="s">
        <v>12</v>
      </c>
      <c r="H34" s="15">
        <v>78.77</v>
      </c>
      <c r="XDI34" s="6"/>
      <c r="XDJ34" s="6"/>
      <c r="XDK34" s="6"/>
      <c r="XDL34" s="6"/>
      <c r="XDM34" s="6"/>
      <c r="XDN34" s="6"/>
      <c r="XDO34" s="6"/>
      <c r="XDP34" s="6"/>
    </row>
    <row r="35" s="2" customFormat="1" ht="29" customHeight="1" spans="1:16344">
      <c r="A35" s="8">
        <v>33</v>
      </c>
      <c r="B35" s="10" t="str">
        <f t="shared" si="4"/>
        <v>20240306</v>
      </c>
      <c r="C35" s="11" t="s">
        <v>75</v>
      </c>
      <c r="D35" s="8" t="s">
        <v>80</v>
      </c>
      <c r="E35" s="12" t="s">
        <v>81</v>
      </c>
      <c r="F35" s="13" t="str">
        <f>"安徽农业大学"</f>
        <v>安徽农业大学</v>
      </c>
      <c r="G35" s="12" t="s">
        <v>12</v>
      </c>
      <c r="H35" s="15">
        <v>77.62</v>
      </c>
      <c r="XDI35" s="6"/>
      <c r="XDJ35" s="6"/>
      <c r="XDK35" s="6"/>
      <c r="XDL35" s="6"/>
      <c r="XDM35" s="6"/>
      <c r="XDN35" s="6"/>
      <c r="XDO35" s="6"/>
      <c r="XDP35" s="6"/>
    </row>
    <row r="36" s="2" customFormat="1" ht="29" customHeight="1" spans="1:16344">
      <c r="A36" s="8">
        <v>34</v>
      </c>
      <c r="B36" s="10" t="str">
        <f t="shared" si="4"/>
        <v>20240306</v>
      </c>
      <c r="C36" s="11" t="s">
        <v>75</v>
      </c>
      <c r="D36" s="8" t="s">
        <v>82</v>
      </c>
      <c r="E36" s="12" t="s">
        <v>83</v>
      </c>
      <c r="F36" s="13" t="str">
        <f>"河南科技学院"</f>
        <v>河南科技学院</v>
      </c>
      <c r="G36" s="12" t="s">
        <v>12</v>
      </c>
      <c r="H36" s="15">
        <v>77.33</v>
      </c>
      <c r="XDI36" s="6"/>
      <c r="XDJ36" s="6"/>
      <c r="XDK36" s="6"/>
      <c r="XDL36" s="6"/>
      <c r="XDM36" s="6"/>
      <c r="XDN36" s="6"/>
      <c r="XDO36" s="6"/>
      <c r="XDP36" s="6"/>
    </row>
    <row r="37" s="2" customFormat="1" ht="29" customHeight="1" spans="1:16344">
      <c r="A37" s="8">
        <v>35</v>
      </c>
      <c r="B37" s="10" t="str">
        <f t="shared" si="4"/>
        <v>20240306</v>
      </c>
      <c r="C37" s="11" t="s">
        <v>75</v>
      </c>
      <c r="D37" s="8" t="s">
        <v>84</v>
      </c>
      <c r="E37" s="12" t="s">
        <v>85</v>
      </c>
      <c r="F37" s="13" t="str">
        <f>"淮北理工学院"</f>
        <v>淮北理工学院</v>
      </c>
      <c r="G37" s="12" t="s">
        <v>12</v>
      </c>
      <c r="H37" s="15">
        <v>77.01</v>
      </c>
      <c r="XDI37" s="6"/>
      <c r="XDJ37" s="6"/>
      <c r="XDK37" s="6"/>
      <c r="XDL37" s="6"/>
      <c r="XDM37" s="6"/>
      <c r="XDN37" s="6"/>
      <c r="XDO37" s="6"/>
      <c r="XDP37" s="6"/>
    </row>
    <row r="38" s="2" customFormat="1" ht="29" customHeight="1" spans="1:16344">
      <c r="A38" s="8">
        <v>36</v>
      </c>
      <c r="B38" s="10" t="str">
        <f t="shared" si="4"/>
        <v>20240306</v>
      </c>
      <c r="C38" s="11" t="s">
        <v>75</v>
      </c>
      <c r="D38" s="8" t="s">
        <v>86</v>
      </c>
      <c r="E38" s="12" t="s">
        <v>87</v>
      </c>
      <c r="F38" s="13" t="str">
        <f>"洛阳师范学院"</f>
        <v>洛阳师范学院</v>
      </c>
      <c r="G38" s="12" t="s">
        <v>12</v>
      </c>
      <c r="H38" s="15">
        <v>76.9</v>
      </c>
      <c r="XDI38" s="6"/>
      <c r="XDJ38" s="6"/>
      <c r="XDK38" s="6"/>
      <c r="XDL38" s="6"/>
      <c r="XDM38" s="6"/>
      <c r="XDN38" s="6"/>
      <c r="XDO38" s="6"/>
      <c r="XDP38" s="6"/>
    </row>
    <row r="39" s="2" customFormat="1" ht="29" customHeight="1" spans="1:16344">
      <c r="A39" s="8">
        <v>37</v>
      </c>
      <c r="B39" s="10" t="str">
        <f t="shared" si="4"/>
        <v>20240306</v>
      </c>
      <c r="C39" s="11" t="s">
        <v>75</v>
      </c>
      <c r="D39" s="8" t="s">
        <v>88</v>
      </c>
      <c r="E39" s="12" t="s">
        <v>89</v>
      </c>
      <c r="F39" s="13" t="str">
        <f>"滁州学院"</f>
        <v>滁州学院</v>
      </c>
      <c r="G39" s="12" t="s">
        <v>12</v>
      </c>
      <c r="H39" s="15">
        <v>76.7</v>
      </c>
      <c r="XDI39" s="6"/>
      <c r="XDJ39" s="6"/>
      <c r="XDK39" s="6"/>
      <c r="XDL39" s="6"/>
      <c r="XDM39" s="6"/>
      <c r="XDN39" s="6"/>
      <c r="XDO39" s="6"/>
      <c r="XDP39" s="6"/>
    </row>
    <row r="40" s="2" customFormat="1" ht="29" customHeight="1" spans="1:16344">
      <c r="A40" s="8">
        <v>38</v>
      </c>
      <c r="B40" s="10" t="str">
        <f t="shared" si="4"/>
        <v>20240306</v>
      </c>
      <c r="C40" s="11" t="s">
        <v>75</v>
      </c>
      <c r="D40" s="8" t="s">
        <v>90</v>
      </c>
      <c r="E40" s="12" t="s">
        <v>91</v>
      </c>
      <c r="F40" s="13" t="str">
        <f>"蚌埠学院"</f>
        <v>蚌埠学院</v>
      </c>
      <c r="G40" s="12" t="s">
        <v>12</v>
      </c>
      <c r="H40" s="15">
        <v>76.68</v>
      </c>
      <c r="XDI40" s="6"/>
      <c r="XDJ40" s="6"/>
      <c r="XDK40" s="6"/>
      <c r="XDL40" s="6"/>
      <c r="XDM40" s="6"/>
      <c r="XDN40" s="6"/>
      <c r="XDO40" s="6"/>
      <c r="XDP40" s="6"/>
    </row>
    <row r="41" s="2" customFormat="1" ht="29" customHeight="1" spans="1:16344">
      <c r="A41" s="8">
        <v>39</v>
      </c>
      <c r="B41" s="10" t="str">
        <f t="shared" si="4"/>
        <v>20240306</v>
      </c>
      <c r="C41" s="13" t="s">
        <v>75</v>
      </c>
      <c r="D41" s="8" t="s">
        <v>92</v>
      </c>
      <c r="E41" s="12" t="s">
        <v>93</v>
      </c>
      <c r="F41" s="13" t="str">
        <f>"阜阳师范大学"</f>
        <v>阜阳师范大学</v>
      </c>
      <c r="G41" s="12" t="s">
        <v>12</v>
      </c>
      <c r="H41" s="13">
        <v>76.08</v>
      </c>
      <c r="XDI41" s="6"/>
      <c r="XDJ41" s="6"/>
      <c r="XDK41" s="6"/>
      <c r="XDL41" s="6"/>
      <c r="XDM41" s="6"/>
      <c r="XDN41" s="6"/>
      <c r="XDO41" s="6"/>
      <c r="XDP41" s="6"/>
    </row>
    <row r="42" s="2" customFormat="1" ht="29" customHeight="1" spans="1:16344">
      <c r="A42" s="8">
        <v>40</v>
      </c>
      <c r="B42" s="10" t="str">
        <f t="shared" ref="B42:B50" si="5">"20240307"</f>
        <v>20240307</v>
      </c>
      <c r="C42" s="11" t="s">
        <v>94</v>
      </c>
      <c r="D42" s="8" t="s">
        <v>95</v>
      </c>
      <c r="E42" s="12" t="s">
        <v>96</v>
      </c>
      <c r="F42" s="13" t="str">
        <f>"安徽师范大学"</f>
        <v>安徽师范大学</v>
      </c>
      <c r="G42" s="12" t="s">
        <v>12</v>
      </c>
      <c r="H42" s="15">
        <v>81.36</v>
      </c>
      <c r="XDI42" s="6"/>
      <c r="XDJ42" s="6"/>
      <c r="XDK42" s="6"/>
      <c r="XDL42" s="6"/>
      <c r="XDM42" s="6"/>
      <c r="XDN42" s="6"/>
      <c r="XDO42" s="6"/>
      <c r="XDP42" s="6"/>
    </row>
    <row r="43" s="2" customFormat="1" ht="29" customHeight="1" spans="1:16344">
      <c r="A43" s="8">
        <v>41</v>
      </c>
      <c r="B43" s="10" t="str">
        <f t="shared" si="5"/>
        <v>20240307</v>
      </c>
      <c r="C43" s="11" t="s">
        <v>94</v>
      </c>
      <c r="D43" s="8" t="s">
        <v>97</v>
      </c>
      <c r="E43" s="12" t="s">
        <v>98</v>
      </c>
      <c r="F43" s="13" t="str">
        <f>"徐州工程学院"</f>
        <v>徐州工程学院</v>
      </c>
      <c r="G43" s="12" t="s">
        <v>12</v>
      </c>
      <c r="H43" s="15">
        <v>81.04</v>
      </c>
      <c r="XDI43" s="6"/>
      <c r="XDJ43" s="6"/>
      <c r="XDK43" s="6"/>
      <c r="XDL43" s="6"/>
      <c r="XDM43" s="6"/>
      <c r="XDN43" s="6"/>
      <c r="XDO43" s="6"/>
      <c r="XDP43" s="6"/>
    </row>
    <row r="44" s="2" customFormat="1" ht="29" customHeight="1" spans="1:16344">
      <c r="A44" s="8">
        <v>42</v>
      </c>
      <c r="B44" s="10" t="str">
        <f t="shared" si="5"/>
        <v>20240307</v>
      </c>
      <c r="C44" s="11" t="s">
        <v>94</v>
      </c>
      <c r="D44" s="8" t="s">
        <v>99</v>
      </c>
      <c r="E44" s="12" t="s">
        <v>100</v>
      </c>
      <c r="F44" s="13" t="str">
        <f>"安徽师范大学皖江学院"</f>
        <v>安徽师范大学皖江学院</v>
      </c>
      <c r="G44" s="12" t="s">
        <v>12</v>
      </c>
      <c r="H44" s="15">
        <v>78.35</v>
      </c>
      <c r="XDI44" s="6"/>
      <c r="XDJ44" s="6"/>
      <c r="XDK44" s="6"/>
      <c r="XDL44" s="6"/>
      <c r="XDM44" s="6"/>
      <c r="XDN44" s="6"/>
      <c r="XDO44" s="6"/>
      <c r="XDP44" s="6"/>
    </row>
    <row r="45" s="2" customFormat="1" ht="29" customHeight="1" spans="1:16344">
      <c r="A45" s="8">
        <v>43</v>
      </c>
      <c r="B45" s="10" t="str">
        <f t="shared" si="5"/>
        <v>20240307</v>
      </c>
      <c r="C45" s="11" t="s">
        <v>94</v>
      </c>
      <c r="D45" s="8" t="s">
        <v>101</v>
      </c>
      <c r="E45" s="12" t="s">
        <v>102</v>
      </c>
      <c r="F45" s="13" t="str">
        <f>"安徽师范大学"</f>
        <v>安徽师范大学</v>
      </c>
      <c r="G45" s="12" t="s">
        <v>12</v>
      </c>
      <c r="H45" s="15">
        <v>78.31</v>
      </c>
      <c r="XDI45" s="6"/>
      <c r="XDJ45" s="6"/>
      <c r="XDK45" s="6"/>
      <c r="XDL45" s="6"/>
      <c r="XDM45" s="6"/>
      <c r="XDN45" s="6"/>
      <c r="XDO45" s="6"/>
      <c r="XDP45" s="6"/>
    </row>
    <row r="46" s="2" customFormat="1" ht="29" customHeight="1" spans="1:16344">
      <c r="A46" s="8">
        <v>44</v>
      </c>
      <c r="B46" s="10" t="str">
        <f t="shared" si="5"/>
        <v>20240307</v>
      </c>
      <c r="C46" s="11" t="s">
        <v>94</v>
      </c>
      <c r="D46" s="8" t="s">
        <v>103</v>
      </c>
      <c r="E46" s="12" t="s">
        <v>104</v>
      </c>
      <c r="F46" s="13" t="str">
        <f>"南京晓庄学院"</f>
        <v>南京晓庄学院</v>
      </c>
      <c r="G46" s="12" t="s">
        <v>12</v>
      </c>
      <c r="H46" s="15">
        <v>78.25</v>
      </c>
      <c r="XDI46" s="6"/>
      <c r="XDJ46" s="6"/>
      <c r="XDK46" s="6"/>
      <c r="XDL46" s="6"/>
      <c r="XDM46" s="6"/>
      <c r="XDN46" s="6"/>
      <c r="XDO46" s="6"/>
      <c r="XDP46" s="6"/>
    </row>
    <row r="47" s="2" customFormat="1" ht="29" customHeight="1" spans="1:16344">
      <c r="A47" s="8">
        <v>45</v>
      </c>
      <c r="B47" s="10" t="str">
        <f t="shared" si="5"/>
        <v>20240307</v>
      </c>
      <c r="C47" s="11" t="s">
        <v>94</v>
      </c>
      <c r="D47" s="8" t="s">
        <v>105</v>
      </c>
      <c r="E47" s="12" t="s">
        <v>106</v>
      </c>
      <c r="F47" s="13" t="str">
        <f>"郑州大学"</f>
        <v>郑州大学</v>
      </c>
      <c r="G47" s="12" t="s">
        <v>12</v>
      </c>
      <c r="H47" s="15">
        <v>78</v>
      </c>
      <c r="XDI47" s="6"/>
      <c r="XDJ47" s="6"/>
      <c r="XDK47" s="6"/>
      <c r="XDL47" s="6"/>
      <c r="XDM47" s="6"/>
      <c r="XDN47" s="6"/>
      <c r="XDO47" s="6"/>
      <c r="XDP47" s="6"/>
    </row>
    <row r="48" s="2" customFormat="1" ht="29" customHeight="1" spans="1:16344">
      <c r="A48" s="8">
        <v>46</v>
      </c>
      <c r="B48" s="10" t="str">
        <f t="shared" si="5"/>
        <v>20240307</v>
      </c>
      <c r="C48" s="11" t="s">
        <v>94</v>
      </c>
      <c r="D48" s="8" t="s">
        <v>107</v>
      </c>
      <c r="E48" s="12" t="s">
        <v>108</v>
      </c>
      <c r="F48" s="13" t="str">
        <f>"安庆师范学院"</f>
        <v>安庆师范学院</v>
      </c>
      <c r="G48" s="12" t="s">
        <v>12</v>
      </c>
      <c r="H48" s="15">
        <v>77.74</v>
      </c>
      <c r="XDI48" s="6"/>
      <c r="XDJ48" s="6"/>
      <c r="XDK48" s="6"/>
      <c r="XDL48" s="6"/>
      <c r="XDM48" s="6"/>
      <c r="XDN48" s="6"/>
      <c r="XDO48" s="6"/>
      <c r="XDP48" s="6"/>
    </row>
    <row r="49" s="2" customFormat="1" ht="29" customHeight="1" spans="1:16344">
      <c r="A49" s="8">
        <v>47</v>
      </c>
      <c r="B49" s="10" t="str">
        <f t="shared" si="5"/>
        <v>20240307</v>
      </c>
      <c r="C49" s="11" t="s">
        <v>94</v>
      </c>
      <c r="D49" s="8" t="s">
        <v>109</v>
      </c>
      <c r="E49" s="12" t="s">
        <v>110</v>
      </c>
      <c r="F49" s="13" t="str">
        <f>"江苏师范大学科文学院"</f>
        <v>江苏师范大学科文学院</v>
      </c>
      <c r="G49" s="12" t="s">
        <v>12</v>
      </c>
      <c r="H49" s="15">
        <v>77.22</v>
      </c>
      <c r="XDI49" s="6"/>
      <c r="XDJ49" s="6"/>
      <c r="XDK49" s="6"/>
      <c r="XDL49" s="6"/>
      <c r="XDM49" s="6"/>
      <c r="XDN49" s="6"/>
      <c r="XDO49" s="6"/>
      <c r="XDP49" s="6"/>
    </row>
    <row r="50" s="2" customFormat="1" ht="29" customHeight="1" spans="1:16344">
      <c r="A50" s="8">
        <v>48</v>
      </c>
      <c r="B50" s="10" t="str">
        <f t="shared" si="5"/>
        <v>20240307</v>
      </c>
      <c r="C50" s="11" t="s">
        <v>94</v>
      </c>
      <c r="D50" s="8" t="s">
        <v>111</v>
      </c>
      <c r="E50" s="12" t="s">
        <v>112</v>
      </c>
      <c r="F50" s="13" t="str">
        <f>"河南师范大学新联学院"</f>
        <v>河南师范大学新联学院</v>
      </c>
      <c r="G50" s="12" t="s">
        <v>12</v>
      </c>
      <c r="H50" s="15">
        <v>77.05</v>
      </c>
      <c r="XDI50" s="6"/>
      <c r="XDJ50" s="6"/>
      <c r="XDK50" s="6"/>
      <c r="XDL50" s="6"/>
      <c r="XDM50" s="6"/>
      <c r="XDN50" s="6"/>
      <c r="XDO50" s="6"/>
      <c r="XDP50" s="6"/>
    </row>
    <row r="51" s="2" customFormat="1" ht="29" customHeight="1" spans="1:16344">
      <c r="A51" s="8">
        <v>49</v>
      </c>
      <c r="B51" s="10" t="str">
        <f t="shared" ref="B51:B58" si="6">"20240308"</f>
        <v>20240308</v>
      </c>
      <c r="C51" s="11" t="s">
        <v>113</v>
      </c>
      <c r="D51" s="8" t="s">
        <v>114</v>
      </c>
      <c r="E51" s="12" t="s">
        <v>115</v>
      </c>
      <c r="F51" s="13" t="str">
        <f>"滁州学院"</f>
        <v>滁州学院</v>
      </c>
      <c r="G51" s="12" t="s">
        <v>12</v>
      </c>
      <c r="H51" s="16">
        <v>80.74</v>
      </c>
      <c r="XDI51" s="6"/>
      <c r="XDJ51" s="6"/>
      <c r="XDK51" s="6"/>
      <c r="XDL51" s="6"/>
      <c r="XDM51" s="6"/>
      <c r="XDN51" s="6"/>
      <c r="XDO51" s="6"/>
      <c r="XDP51" s="6"/>
    </row>
    <row r="52" s="2" customFormat="1" ht="29" customHeight="1" spans="1:16344">
      <c r="A52" s="8">
        <v>50</v>
      </c>
      <c r="B52" s="10" t="str">
        <f t="shared" si="6"/>
        <v>20240308</v>
      </c>
      <c r="C52" s="11" t="s">
        <v>113</v>
      </c>
      <c r="D52" s="8" t="s">
        <v>116</v>
      </c>
      <c r="E52" s="12" t="s">
        <v>117</v>
      </c>
      <c r="F52" s="13" t="str">
        <f>"河南师范大学"</f>
        <v>河南师范大学</v>
      </c>
      <c r="G52" s="12" t="s">
        <v>12</v>
      </c>
      <c r="H52" s="16">
        <v>80.17</v>
      </c>
      <c r="XDI52" s="6"/>
      <c r="XDJ52" s="6"/>
      <c r="XDK52" s="6"/>
      <c r="XDL52" s="6"/>
      <c r="XDM52" s="6"/>
      <c r="XDN52" s="6"/>
      <c r="XDO52" s="6"/>
      <c r="XDP52" s="6"/>
    </row>
    <row r="53" s="2" customFormat="1" ht="29" customHeight="1" spans="1:16344">
      <c r="A53" s="8">
        <v>51</v>
      </c>
      <c r="B53" s="10" t="str">
        <f t="shared" si="6"/>
        <v>20240308</v>
      </c>
      <c r="C53" s="11" t="s">
        <v>113</v>
      </c>
      <c r="D53" s="8" t="s">
        <v>118</v>
      </c>
      <c r="E53" s="12" t="s">
        <v>119</v>
      </c>
      <c r="F53" s="13" t="str">
        <f>"合肥学院"</f>
        <v>合肥学院</v>
      </c>
      <c r="G53" s="12" t="s">
        <v>12</v>
      </c>
      <c r="H53" s="16">
        <v>79.62</v>
      </c>
      <c r="XDI53" s="6"/>
      <c r="XDJ53" s="6"/>
      <c r="XDK53" s="6"/>
      <c r="XDL53" s="6"/>
      <c r="XDM53" s="6"/>
      <c r="XDN53" s="6"/>
      <c r="XDO53" s="6"/>
      <c r="XDP53" s="6"/>
    </row>
    <row r="54" s="2" customFormat="1" ht="29" customHeight="1" spans="1:16344">
      <c r="A54" s="8">
        <v>52</v>
      </c>
      <c r="B54" s="10" t="str">
        <f t="shared" si="6"/>
        <v>20240308</v>
      </c>
      <c r="C54" s="11" t="s">
        <v>113</v>
      </c>
      <c r="D54" s="8" t="s">
        <v>120</v>
      </c>
      <c r="E54" s="12" t="s">
        <v>121</v>
      </c>
      <c r="F54" s="13" t="str">
        <f>"长春大学旅游学院"</f>
        <v>长春大学旅游学院</v>
      </c>
      <c r="G54" s="12" t="s">
        <v>12</v>
      </c>
      <c r="H54" s="16">
        <v>79.22</v>
      </c>
      <c r="XDI54" s="6"/>
      <c r="XDJ54" s="6"/>
      <c r="XDK54" s="6"/>
      <c r="XDL54" s="6"/>
      <c r="XDM54" s="6"/>
      <c r="XDN54" s="6"/>
      <c r="XDO54" s="6"/>
      <c r="XDP54" s="6"/>
    </row>
    <row r="55" s="2" customFormat="1" ht="29" customHeight="1" spans="1:16344">
      <c r="A55" s="8">
        <v>53</v>
      </c>
      <c r="B55" s="10" t="str">
        <f t="shared" si="6"/>
        <v>20240308</v>
      </c>
      <c r="C55" s="11" t="s">
        <v>113</v>
      </c>
      <c r="D55" s="8" t="s">
        <v>122</v>
      </c>
      <c r="E55" s="12" t="s">
        <v>123</v>
      </c>
      <c r="F55" s="13" t="str">
        <f>"南昌大学科学技术学院"</f>
        <v>南昌大学科学技术学院</v>
      </c>
      <c r="G55" s="12" t="s">
        <v>12</v>
      </c>
      <c r="H55" s="16">
        <v>78.76</v>
      </c>
      <c r="XDI55" s="6"/>
      <c r="XDJ55" s="6"/>
      <c r="XDK55" s="6"/>
      <c r="XDL55" s="6"/>
      <c r="XDM55" s="6"/>
      <c r="XDN55" s="6"/>
      <c r="XDO55" s="6"/>
      <c r="XDP55" s="6"/>
    </row>
    <row r="56" s="2" customFormat="1" ht="29" customHeight="1" spans="1:16344">
      <c r="A56" s="8">
        <v>54</v>
      </c>
      <c r="B56" s="10" t="str">
        <f t="shared" si="6"/>
        <v>20240308</v>
      </c>
      <c r="C56" s="11" t="s">
        <v>113</v>
      </c>
      <c r="D56" s="8" t="s">
        <v>124</v>
      </c>
      <c r="E56" s="12" t="s">
        <v>125</v>
      </c>
      <c r="F56" s="13" t="str">
        <f>"苏州大学文正学院"</f>
        <v>苏州大学文正学院</v>
      </c>
      <c r="G56" s="12" t="s">
        <v>12</v>
      </c>
      <c r="H56" s="16">
        <v>78.2</v>
      </c>
      <c r="XDI56" s="6"/>
      <c r="XDJ56" s="6"/>
      <c r="XDK56" s="6"/>
      <c r="XDL56" s="6"/>
      <c r="XDM56" s="6"/>
      <c r="XDN56" s="6"/>
      <c r="XDO56" s="6"/>
      <c r="XDP56" s="6"/>
    </row>
    <row r="57" s="2" customFormat="1" ht="29" customHeight="1" spans="1:16344">
      <c r="A57" s="8">
        <v>55</v>
      </c>
      <c r="B57" s="10" t="str">
        <f t="shared" si="6"/>
        <v>20240308</v>
      </c>
      <c r="C57" s="11" t="s">
        <v>113</v>
      </c>
      <c r="D57" s="8" t="s">
        <v>126</v>
      </c>
      <c r="E57" s="12" t="s">
        <v>127</v>
      </c>
      <c r="F57" s="13" t="str">
        <f>"安徽财经大学"</f>
        <v>安徽财经大学</v>
      </c>
      <c r="G57" s="12" t="s">
        <v>12</v>
      </c>
      <c r="H57" s="16">
        <v>78.02</v>
      </c>
      <c r="XDI57" s="6"/>
      <c r="XDJ57" s="6"/>
      <c r="XDK57" s="6"/>
      <c r="XDL57" s="6"/>
      <c r="XDM57" s="6"/>
      <c r="XDN57" s="6"/>
      <c r="XDO57" s="6"/>
      <c r="XDP57" s="6"/>
    </row>
    <row r="58" s="2" customFormat="1" ht="29" customHeight="1" spans="1:16344">
      <c r="A58" s="8">
        <v>56</v>
      </c>
      <c r="B58" s="10" t="str">
        <f t="shared" si="6"/>
        <v>20240308</v>
      </c>
      <c r="C58" s="13" t="s">
        <v>113</v>
      </c>
      <c r="D58" s="8" t="s">
        <v>128</v>
      </c>
      <c r="E58" s="12" t="s">
        <v>129</v>
      </c>
      <c r="F58" s="13" t="str">
        <f>"淮北师范大学"</f>
        <v>淮北师范大学</v>
      </c>
      <c r="G58" s="12" t="s">
        <v>12</v>
      </c>
      <c r="H58" s="13">
        <v>78</v>
      </c>
      <c r="XDI58" s="6"/>
      <c r="XDJ58" s="6"/>
      <c r="XDK58" s="6"/>
      <c r="XDL58" s="6"/>
      <c r="XDM58" s="6"/>
      <c r="XDN58" s="6"/>
      <c r="XDO58" s="6"/>
      <c r="XDP58" s="6"/>
    </row>
    <row r="59" s="2" customFormat="1" ht="29" customHeight="1" spans="1:16344">
      <c r="A59" s="8">
        <v>57</v>
      </c>
      <c r="B59" s="10" t="str">
        <f t="shared" ref="B59:B68" si="7">"20240309"</f>
        <v>20240309</v>
      </c>
      <c r="C59" s="11" t="s">
        <v>130</v>
      </c>
      <c r="D59" s="8" t="s">
        <v>131</v>
      </c>
      <c r="E59" s="12" t="s">
        <v>132</v>
      </c>
      <c r="F59" s="13" t="str">
        <f>"安徽建筑大学"</f>
        <v>安徽建筑大学</v>
      </c>
      <c r="G59" s="12" t="s">
        <v>12</v>
      </c>
      <c r="H59" s="15">
        <v>84.18</v>
      </c>
      <c r="XDI59" s="6"/>
      <c r="XDJ59" s="6"/>
      <c r="XDK59" s="6"/>
      <c r="XDL59" s="6"/>
      <c r="XDM59" s="6"/>
      <c r="XDN59" s="6"/>
      <c r="XDO59" s="6"/>
      <c r="XDP59" s="6"/>
    </row>
    <row r="60" s="2" customFormat="1" ht="29" customHeight="1" spans="1:16344">
      <c r="A60" s="8">
        <v>58</v>
      </c>
      <c r="B60" s="10" t="str">
        <f t="shared" si="7"/>
        <v>20240309</v>
      </c>
      <c r="C60" s="11" t="s">
        <v>130</v>
      </c>
      <c r="D60" s="8" t="s">
        <v>133</v>
      </c>
      <c r="E60" s="12" t="s">
        <v>134</v>
      </c>
      <c r="F60" s="13" t="str">
        <f>"安徽工业大学工商学院"</f>
        <v>安徽工业大学工商学院</v>
      </c>
      <c r="G60" s="12" t="s">
        <v>12</v>
      </c>
      <c r="H60" s="15">
        <v>84.01</v>
      </c>
      <c r="XDI60" s="6"/>
      <c r="XDJ60" s="6"/>
      <c r="XDK60" s="6"/>
      <c r="XDL60" s="6"/>
      <c r="XDM60" s="6"/>
      <c r="XDN60" s="6"/>
      <c r="XDO60" s="6"/>
      <c r="XDP60" s="6"/>
    </row>
    <row r="61" s="2" customFormat="1" ht="29" customHeight="1" spans="1:16344">
      <c r="A61" s="8">
        <v>59</v>
      </c>
      <c r="B61" s="10" t="str">
        <f t="shared" si="7"/>
        <v>20240309</v>
      </c>
      <c r="C61" s="11" t="s">
        <v>130</v>
      </c>
      <c r="D61" s="8" t="s">
        <v>135</v>
      </c>
      <c r="E61" s="12" t="s">
        <v>136</v>
      </c>
      <c r="F61" s="13" t="str">
        <f>"华东交通大学理工学院"</f>
        <v>华东交通大学理工学院</v>
      </c>
      <c r="G61" s="12" t="s">
        <v>12</v>
      </c>
      <c r="H61" s="15">
        <v>83.02</v>
      </c>
      <c r="XDI61" s="6"/>
      <c r="XDJ61" s="6"/>
      <c r="XDK61" s="6"/>
      <c r="XDL61" s="6"/>
      <c r="XDM61" s="6"/>
      <c r="XDN61" s="6"/>
      <c r="XDO61" s="6"/>
      <c r="XDP61" s="6"/>
    </row>
    <row r="62" s="2" customFormat="1" ht="29" customHeight="1" spans="1:16344">
      <c r="A62" s="8">
        <v>60</v>
      </c>
      <c r="B62" s="10" t="str">
        <f t="shared" si="7"/>
        <v>20240309</v>
      </c>
      <c r="C62" s="11" t="s">
        <v>130</v>
      </c>
      <c r="D62" s="8" t="s">
        <v>137</v>
      </c>
      <c r="E62" s="12" t="s">
        <v>138</v>
      </c>
      <c r="F62" s="13" t="str">
        <f>"阜阳师范大学"</f>
        <v>阜阳师范大学</v>
      </c>
      <c r="G62" s="12" t="s">
        <v>12</v>
      </c>
      <c r="H62" s="15">
        <v>82</v>
      </c>
      <c r="XDI62" s="6"/>
      <c r="XDJ62" s="6"/>
      <c r="XDK62" s="6"/>
      <c r="XDL62" s="6"/>
      <c r="XDM62" s="6"/>
      <c r="XDN62" s="6"/>
      <c r="XDO62" s="6"/>
      <c r="XDP62" s="6"/>
    </row>
    <row r="63" s="2" customFormat="1" ht="27" customHeight="1" spans="1:16344">
      <c r="A63" s="8">
        <v>61</v>
      </c>
      <c r="B63" s="10" t="str">
        <f t="shared" si="7"/>
        <v>20240309</v>
      </c>
      <c r="C63" s="11" t="s">
        <v>130</v>
      </c>
      <c r="D63" s="8" t="s">
        <v>139</v>
      </c>
      <c r="E63" s="12" t="s">
        <v>140</v>
      </c>
      <c r="F63" s="13" t="str">
        <f>"中北大学"</f>
        <v>中北大学</v>
      </c>
      <c r="G63" s="12" t="s">
        <v>12</v>
      </c>
      <c r="H63" s="15">
        <v>81.52</v>
      </c>
      <c r="XDI63" s="6"/>
      <c r="XDJ63" s="6"/>
      <c r="XDK63" s="6"/>
      <c r="XDL63" s="6"/>
      <c r="XDM63" s="6"/>
      <c r="XDN63" s="6"/>
      <c r="XDO63" s="6"/>
      <c r="XDP63" s="6"/>
    </row>
    <row r="64" s="2" customFormat="1" ht="27" customHeight="1" spans="1:16344">
      <c r="A64" s="8">
        <v>62</v>
      </c>
      <c r="B64" s="10" t="str">
        <f t="shared" si="7"/>
        <v>20240309</v>
      </c>
      <c r="C64" s="11" t="s">
        <v>130</v>
      </c>
      <c r="D64" s="8" t="s">
        <v>141</v>
      </c>
      <c r="E64" s="12" t="s">
        <v>142</v>
      </c>
      <c r="F64" s="13" t="str">
        <f>"山西财经大学"</f>
        <v>山西财经大学</v>
      </c>
      <c r="G64" s="12" t="s">
        <v>12</v>
      </c>
      <c r="H64" s="15">
        <v>81.45</v>
      </c>
      <c r="XDI64" s="6"/>
      <c r="XDJ64" s="6"/>
      <c r="XDK64" s="6"/>
      <c r="XDL64" s="6"/>
      <c r="XDM64" s="6"/>
      <c r="XDN64" s="6"/>
      <c r="XDO64" s="6"/>
      <c r="XDP64" s="6"/>
    </row>
    <row r="65" s="2" customFormat="1" ht="27" customHeight="1" spans="1:16344">
      <c r="A65" s="8">
        <v>63</v>
      </c>
      <c r="B65" s="10" t="str">
        <f t="shared" si="7"/>
        <v>20240309</v>
      </c>
      <c r="C65" s="11" t="s">
        <v>130</v>
      </c>
      <c r="D65" s="8" t="s">
        <v>143</v>
      </c>
      <c r="E65" s="12" t="s">
        <v>144</v>
      </c>
      <c r="F65" s="13" t="str">
        <f>"郑州大学"</f>
        <v>郑州大学</v>
      </c>
      <c r="G65" s="12" t="s">
        <v>12</v>
      </c>
      <c r="H65" s="15">
        <v>81.19</v>
      </c>
      <c r="XDI65" s="6"/>
      <c r="XDJ65" s="6"/>
      <c r="XDK65" s="6"/>
      <c r="XDL65" s="6"/>
      <c r="XDM65" s="6"/>
      <c r="XDN65" s="6"/>
      <c r="XDO65" s="6"/>
      <c r="XDP65" s="6"/>
    </row>
    <row r="66" s="2" customFormat="1" ht="27" customHeight="1" spans="1:16344">
      <c r="A66" s="8">
        <v>64</v>
      </c>
      <c r="B66" s="10" t="str">
        <f t="shared" si="7"/>
        <v>20240309</v>
      </c>
      <c r="C66" s="11" t="s">
        <v>130</v>
      </c>
      <c r="D66" s="8" t="s">
        <v>145</v>
      </c>
      <c r="E66" s="12" t="s">
        <v>146</v>
      </c>
      <c r="F66" s="13" t="str">
        <f>"合肥师范学院"</f>
        <v>合肥师范学院</v>
      </c>
      <c r="G66" s="12" t="s">
        <v>12</v>
      </c>
      <c r="H66" s="15">
        <v>80.92</v>
      </c>
      <c r="XDI66" s="6"/>
      <c r="XDJ66" s="6"/>
      <c r="XDK66" s="6"/>
      <c r="XDL66" s="6"/>
      <c r="XDM66" s="6"/>
      <c r="XDN66" s="6"/>
      <c r="XDO66" s="6"/>
      <c r="XDP66" s="6"/>
    </row>
    <row r="67" s="2" customFormat="1" ht="27" customHeight="1" spans="1:16344">
      <c r="A67" s="8">
        <v>65</v>
      </c>
      <c r="B67" s="10" t="str">
        <f t="shared" si="7"/>
        <v>20240309</v>
      </c>
      <c r="C67" s="11" t="s">
        <v>130</v>
      </c>
      <c r="D67" s="8" t="s">
        <v>147</v>
      </c>
      <c r="E67" s="12" t="s">
        <v>148</v>
      </c>
      <c r="F67" s="13" t="str">
        <f>"南京中医药大学"</f>
        <v>南京中医药大学</v>
      </c>
      <c r="G67" s="12" t="s">
        <v>12</v>
      </c>
      <c r="H67" s="15">
        <v>80.58</v>
      </c>
      <c r="XDI67" s="6"/>
      <c r="XDJ67" s="6"/>
      <c r="XDK67" s="6"/>
      <c r="XDL67" s="6"/>
      <c r="XDM67" s="6"/>
      <c r="XDN67" s="6"/>
      <c r="XDO67" s="6"/>
      <c r="XDP67" s="6"/>
    </row>
    <row r="68" s="2" customFormat="1" ht="27" customHeight="1" spans="1:16344">
      <c r="A68" s="8">
        <v>66</v>
      </c>
      <c r="B68" s="10" t="str">
        <f t="shared" si="7"/>
        <v>20240309</v>
      </c>
      <c r="C68" s="11" t="s">
        <v>130</v>
      </c>
      <c r="D68" s="8" t="s">
        <v>149</v>
      </c>
      <c r="E68" s="12" t="s">
        <v>150</v>
      </c>
      <c r="F68" s="13" t="str">
        <f>"盐城工学院"</f>
        <v>盐城工学院</v>
      </c>
      <c r="G68" s="12" t="s">
        <v>12</v>
      </c>
      <c r="H68" s="15">
        <v>80.53</v>
      </c>
      <c r="XDI68" s="6"/>
      <c r="XDJ68" s="6"/>
      <c r="XDK68" s="6"/>
      <c r="XDL68" s="6"/>
      <c r="XDM68" s="6"/>
      <c r="XDN68" s="6"/>
      <c r="XDO68" s="6"/>
      <c r="XDP68" s="6"/>
    </row>
    <row r="69" s="2" customFormat="1" ht="27" customHeight="1" spans="1:16344">
      <c r="A69" s="8">
        <v>67</v>
      </c>
      <c r="B69" s="10" t="str">
        <f t="shared" ref="B69:B74" si="8">"20240310"</f>
        <v>20240310</v>
      </c>
      <c r="C69" s="11" t="s">
        <v>151</v>
      </c>
      <c r="D69" s="8" t="s">
        <v>152</v>
      </c>
      <c r="E69" s="12" t="s">
        <v>153</v>
      </c>
      <c r="F69" s="13" t="str">
        <f>"西安翻译学院"</f>
        <v>西安翻译学院</v>
      </c>
      <c r="G69" s="12" t="s">
        <v>12</v>
      </c>
      <c r="H69" s="16">
        <v>81.58</v>
      </c>
      <c r="XDI69" s="6"/>
      <c r="XDJ69" s="6"/>
      <c r="XDK69" s="6"/>
      <c r="XDL69" s="6"/>
      <c r="XDM69" s="6"/>
      <c r="XDN69" s="6"/>
      <c r="XDO69" s="6"/>
      <c r="XDP69" s="6"/>
    </row>
    <row r="70" s="2" customFormat="1" ht="27" customHeight="1" spans="1:16344">
      <c r="A70" s="8">
        <v>68</v>
      </c>
      <c r="B70" s="10" t="str">
        <f t="shared" si="8"/>
        <v>20240310</v>
      </c>
      <c r="C70" s="11" t="s">
        <v>151</v>
      </c>
      <c r="D70" s="8" t="s">
        <v>154</v>
      </c>
      <c r="E70" s="12" t="s">
        <v>155</v>
      </c>
      <c r="F70" s="13" t="str">
        <f>"北华大学"</f>
        <v>北华大学</v>
      </c>
      <c r="G70" s="12" t="s">
        <v>12</v>
      </c>
      <c r="H70" s="16">
        <v>81.12</v>
      </c>
      <c r="XDI70" s="6"/>
      <c r="XDJ70" s="6"/>
      <c r="XDK70" s="6"/>
      <c r="XDL70" s="6"/>
      <c r="XDM70" s="6"/>
      <c r="XDN70" s="6"/>
      <c r="XDO70" s="6"/>
      <c r="XDP70" s="6"/>
    </row>
    <row r="71" s="2" customFormat="1" ht="27" customHeight="1" spans="1:16344">
      <c r="A71" s="8">
        <v>69</v>
      </c>
      <c r="B71" s="10" t="str">
        <f t="shared" si="8"/>
        <v>20240310</v>
      </c>
      <c r="C71" s="11" t="s">
        <v>151</v>
      </c>
      <c r="D71" s="8" t="s">
        <v>156</v>
      </c>
      <c r="E71" s="12" t="s">
        <v>157</v>
      </c>
      <c r="F71" s="13" t="str">
        <f>"南京医科大学"</f>
        <v>南京医科大学</v>
      </c>
      <c r="G71" s="12" t="s">
        <v>12</v>
      </c>
      <c r="H71" s="16">
        <v>81.11</v>
      </c>
      <c r="XDI71" s="6"/>
      <c r="XDJ71" s="6"/>
      <c r="XDK71" s="6"/>
      <c r="XDL71" s="6"/>
      <c r="XDM71" s="6"/>
      <c r="XDN71" s="6"/>
      <c r="XDO71" s="6"/>
      <c r="XDP71" s="6"/>
    </row>
    <row r="72" s="2" customFormat="1" ht="27" customHeight="1" spans="1:16344">
      <c r="A72" s="8">
        <v>70</v>
      </c>
      <c r="B72" s="10" t="str">
        <f t="shared" si="8"/>
        <v>20240310</v>
      </c>
      <c r="C72" s="11" t="s">
        <v>151</v>
      </c>
      <c r="D72" s="8" t="s">
        <v>158</v>
      </c>
      <c r="E72" s="12" t="s">
        <v>159</v>
      </c>
      <c r="F72" s="13" t="str">
        <f>"淮北理工学院"</f>
        <v>淮北理工学院</v>
      </c>
      <c r="G72" s="12" t="s">
        <v>12</v>
      </c>
      <c r="H72" s="16">
        <v>80.86</v>
      </c>
      <c r="XDI72" s="6"/>
      <c r="XDJ72" s="6"/>
      <c r="XDK72" s="6"/>
      <c r="XDL72" s="6"/>
      <c r="XDM72" s="6"/>
      <c r="XDN72" s="6"/>
      <c r="XDO72" s="6"/>
      <c r="XDP72" s="6"/>
    </row>
    <row r="73" s="2" customFormat="1" ht="27" customHeight="1" spans="1:16344">
      <c r="A73" s="8">
        <v>71</v>
      </c>
      <c r="B73" s="10" t="str">
        <f t="shared" si="8"/>
        <v>20240310</v>
      </c>
      <c r="C73" s="11" t="s">
        <v>151</v>
      </c>
      <c r="D73" s="8" t="s">
        <v>160</v>
      </c>
      <c r="E73" s="12" t="s">
        <v>161</v>
      </c>
      <c r="F73" s="13" t="str">
        <f>"阜阳师范大学信息工程学院"</f>
        <v>阜阳师范大学信息工程学院</v>
      </c>
      <c r="G73" s="12" t="s">
        <v>12</v>
      </c>
      <c r="H73" s="16">
        <v>80.48</v>
      </c>
      <c r="XDI73" s="6"/>
      <c r="XDJ73" s="6"/>
      <c r="XDK73" s="6"/>
      <c r="XDL73" s="6"/>
      <c r="XDM73" s="6"/>
      <c r="XDN73" s="6"/>
      <c r="XDO73" s="6"/>
      <c r="XDP73" s="6"/>
    </row>
    <row r="74" s="2" customFormat="1" ht="27" customHeight="1" spans="1:16344">
      <c r="A74" s="8">
        <v>72</v>
      </c>
      <c r="B74" s="10" t="str">
        <f t="shared" si="8"/>
        <v>20240310</v>
      </c>
      <c r="C74" s="13" t="s">
        <v>151</v>
      </c>
      <c r="D74" s="8" t="s">
        <v>162</v>
      </c>
      <c r="E74" s="12" t="s">
        <v>163</v>
      </c>
      <c r="F74" s="13" t="str">
        <f>"阜阳师范大学"</f>
        <v>阜阳师范大学</v>
      </c>
      <c r="G74" s="12" t="s">
        <v>12</v>
      </c>
      <c r="H74" s="13">
        <v>80.44</v>
      </c>
      <c r="XDI74" s="6"/>
      <c r="XDJ74" s="6"/>
      <c r="XDK74" s="6"/>
      <c r="XDL74" s="6"/>
      <c r="XDM74" s="6"/>
      <c r="XDN74" s="6"/>
      <c r="XDO74" s="6"/>
      <c r="XDP74" s="6"/>
    </row>
    <row r="75" s="2" customFormat="1" ht="27" customHeight="1" spans="1:16344">
      <c r="A75" s="8">
        <v>73</v>
      </c>
      <c r="B75" s="10" t="str">
        <f t="shared" ref="B75:B81" si="9">"20240311"</f>
        <v>20240311</v>
      </c>
      <c r="C75" s="11" t="s">
        <v>164</v>
      </c>
      <c r="D75" s="8" t="s">
        <v>165</v>
      </c>
      <c r="E75" s="12" t="s">
        <v>166</v>
      </c>
      <c r="F75" s="13" t="str">
        <f>"南京林业大学"</f>
        <v>南京林业大学</v>
      </c>
      <c r="G75" s="12" t="s">
        <v>12</v>
      </c>
      <c r="H75" s="16">
        <v>85.37</v>
      </c>
      <c r="XDI75" s="6"/>
      <c r="XDJ75" s="6"/>
      <c r="XDK75" s="6"/>
      <c r="XDL75" s="6"/>
      <c r="XDM75" s="6"/>
      <c r="XDN75" s="6"/>
      <c r="XDO75" s="6"/>
      <c r="XDP75" s="6"/>
    </row>
    <row r="76" s="2" customFormat="1" ht="27" customHeight="1" spans="1:16344">
      <c r="A76" s="8">
        <v>74</v>
      </c>
      <c r="B76" s="10" t="str">
        <f t="shared" si="9"/>
        <v>20240311</v>
      </c>
      <c r="C76" s="11" t="s">
        <v>164</v>
      </c>
      <c r="D76" s="8" t="s">
        <v>167</v>
      </c>
      <c r="E76" s="12" t="s">
        <v>168</v>
      </c>
      <c r="F76" s="13" t="str">
        <f>"安徽师范大学皖江学院"</f>
        <v>安徽师范大学皖江学院</v>
      </c>
      <c r="G76" s="12" t="s">
        <v>12</v>
      </c>
      <c r="H76" s="16">
        <v>84.28</v>
      </c>
      <c r="XDI76" s="6"/>
      <c r="XDJ76" s="6"/>
      <c r="XDK76" s="6"/>
      <c r="XDL76" s="6"/>
      <c r="XDM76" s="6"/>
      <c r="XDN76" s="6"/>
      <c r="XDO76" s="6"/>
      <c r="XDP76" s="6"/>
    </row>
    <row r="77" s="2" customFormat="1" ht="27" customHeight="1" spans="1:16344">
      <c r="A77" s="8">
        <v>75</v>
      </c>
      <c r="B77" s="10" t="str">
        <f t="shared" si="9"/>
        <v>20240311</v>
      </c>
      <c r="C77" s="11" t="s">
        <v>164</v>
      </c>
      <c r="D77" s="8" t="s">
        <v>169</v>
      </c>
      <c r="E77" s="12" t="s">
        <v>170</v>
      </c>
      <c r="F77" s="13" t="str">
        <f>"苏州科技大学"</f>
        <v>苏州科技大学</v>
      </c>
      <c r="G77" s="12" t="s">
        <v>12</v>
      </c>
      <c r="H77" s="16">
        <v>84.26</v>
      </c>
      <c r="XDI77" s="6"/>
      <c r="XDJ77" s="6"/>
      <c r="XDK77" s="6"/>
      <c r="XDL77" s="6"/>
      <c r="XDM77" s="6"/>
      <c r="XDN77" s="6"/>
      <c r="XDO77" s="6"/>
      <c r="XDP77" s="6"/>
    </row>
    <row r="78" s="2" customFormat="1" ht="25" customHeight="1" spans="1:8">
      <c r="A78" s="8">
        <v>76</v>
      </c>
      <c r="B78" s="10" t="str">
        <f t="shared" si="9"/>
        <v>20240311</v>
      </c>
      <c r="C78" s="11" t="s">
        <v>164</v>
      </c>
      <c r="D78" s="8" t="s">
        <v>171</v>
      </c>
      <c r="E78" s="17" t="s">
        <v>172</v>
      </c>
      <c r="F78" s="13" t="str">
        <f>"烟台南山学院"</f>
        <v>烟台南山学院</v>
      </c>
      <c r="G78" s="12" t="s">
        <v>12</v>
      </c>
      <c r="H78" s="16">
        <v>83.89</v>
      </c>
    </row>
    <row r="79" s="2" customFormat="1" ht="25" customHeight="1" spans="1:8">
      <c r="A79" s="8">
        <v>77</v>
      </c>
      <c r="B79" s="10" t="str">
        <f t="shared" si="9"/>
        <v>20240311</v>
      </c>
      <c r="C79" s="11" t="s">
        <v>164</v>
      </c>
      <c r="D79" s="8" t="s">
        <v>173</v>
      </c>
      <c r="E79" s="17" t="s">
        <v>174</v>
      </c>
      <c r="F79" s="13" t="str">
        <f>"安徽信息工程学院"</f>
        <v>安徽信息工程学院</v>
      </c>
      <c r="G79" s="12" t="s">
        <v>12</v>
      </c>
      <c r="H79" s="16">
        <v>83.28</v>
      </c>
    </row>
    <row r="80" s="2" customFormat="1" ht="25" customHeight="1" spans="1:8">
      <c r="A80" s="8">
        <v>78</v>
      </c>
      <c r="B80" s="10" t="str">
        <f t="shared" si="9"/>
        <v>20240311</v>
      </c>
      <c r="C80" s="11" t="s">
        <v>164</v>
      </c>
      <c r="D80" s="8" t="s">
        <v>175</v>
      </c>
      <c r="E80" s="17" t="s">
        <v>176</v>
      </c>
      <c r="F80" s="13" t="str">
        <f>"中国矿业大学徐海学院"</f>
        <v>中国矿业大学徐海学院</v>
      </c>
      <c r="G80" s="12" t="s">
        <v>12</v>
      </c>
      <c r="H80" s="16">
        <v>82.64</v>
      </c>
    </row>
    <row r="81" s="3" customFormat="1" ht="26" customHeight="1" spans="1:8">
      <c r="A81" s="8">
        <v>79</v>
      </c>
      <c r="B81" s="10" t="str">
        <f t="shared" si="9"/>
        <v>20240311</v>
      </c>
      <c r="C81" s="11" t="s">
        <v>164</v>
      </c>
      <c r="D81" s="8" t="s">
        <v>177</v>
      </c>
      <c r="E81" s="17" t="s">
        <v>178</v>
      </c>
      <c r="F81" s="13" t="str">
        <f>"烟台南山学院"</f>
        <v>烟台南山学院</v>
      </c>
      <c r="G81" s="12" t="s">
        <v>12</v>
      </c>
      <c r="H81" s="16">
        <v>82.09</v>
      </c>
    </row>
    <row r="82" s="2" customFormat="1" ht="25" customHeight="1" spans="1:8">
      <c r="A82" s="8">
        <v>80</v>
      </c>
      <c r="B82" s="10" t="str">
        <f t="shared" ref="B82:B84" si="10">"20240312"</f>
        <v>20240312</v>
      </c>
      <c r="C82" s="11" t="s">
        <v>179</v>
      </c>
      <c r="D82" s="8" t="s">
        <v>180</v>
      </c>
      <c r="E82" s="17" t="s">
        <v>181</v>
      </c>
      <c r="F82" s="13" t="str">
        <f>"淮阴师范学院"</f>
        <v>淮阴师范学院</v>
      </c>
      <c r="G82" s="12" t="s">
        <v>12</v>
      </c>
      <c r="H82" s="16">
        <v>71.28</v>
      </c>
    </row>
    <row r="83" s="2" customFormat="1" ht="25" customHeight="1" spans="1:8">
      <c r="A83" s="8">
        <v>81</v>
      </c>
      <c r="B83" s="10" t="str">
        <f t="shared" si="10"/>
        <v>20240312</v>
      </c>
      <c r="C83" s="11" t="s">
        <v>179</v>
      </c>
      <c r="D83" s="8" t="s">
        <v>182</v>
      </c>
      <c r="E83" s="17" t="s">
        <v>183</v>
      </c>
      <c r="F83" s="13" t="str">
        <f>"青岛科技大学"</f>
        <v>青岛科技大学</v>
      </c>
      <c r="G83" s="12" t="s">
        <v>12</v>
      </c>
      <c r="H83" s="16">
        <v>71.1</v>
      </c>
    </row>
    <row r="84" s="2" customFormat="1" ht="25" customHeight="1" spans="1:8">
      <c r="A84" s="8">
        <v>82</v>
      </c>
      <c r="B84" s="10" t="str">
        <f t="shared" si="10"/>
        <v>20240312</v>
      </c>
      <c r="C84" s="11" t="s">
        <v>179</v>
      </c>
      <c r="D84" s="8" t="s">
        <v>184</v>
      </c>
      <c r="E84" s="17" t="s">
        <v>185</v>
      </c>
      <c r="F84" s="13" t="str">
        <f>"湖州学院"</f>
        <v>湖州学院</v>
      </c>
      <c r="G84" s="12" t="s">
        <v>12</v>
      </c>
      <c r="H84" s="16">
        <v>70.53</v>
      </c>
    </row>
    <row r="85" s="2" customFormat="1" ht="25" customHeight="1" spans="1:8">
      <c r="A85" s="8">
        <v>83</v>
      </c>
      <c r="B85" s="10" t="str">
        <f t="shared" ref="B85:B90" si="11">"20240313"</f>
        <v>20240313</v>
      </c>
      <c r="C85" s="11" t="s">
        <v>186</v>
      </c>
      <c r="D85" s="8" t="s">
        <v>187</v>
      </c>
      <c r="E85" s="17" t="s">
        <v>188</v>
      </c>
      <c r="F85" s="13" t="str">
        <f>"山东交通学院"</f>
        <v>山东交通学院</v>
      </c>
      <c r="G85" s="12" t="s">
        <v>12</v>
      </c>
      <c r="H85" s="16">
        <v>79.88</v>
      </c>
    </row>
    <row r="86" s="2" customFormat="1" ht="25" customHeight="1" spans="1:8">
      <c r="A86" s="8">
        <v>84</v>
      </c>
      <c r="B86" s="10" t="str">
        <f t="shared" si="11"/>
        <v>20240313</v>
      </c>
      <c r="C86" s="11" t="s">
        <v>186</v>
      </c>
      <c r="D86" s="8" t="s">
        <v>189</v>
      </c>
      <c r="E86" s="17" t="s">
        <v>190</v>
      </c>
      <c r="F86" s="13" t="str">
        <f>"铜陵学院"</f>
        <v>铜陵学院</v>
      </c>
      <c r="G86" s="12" t="s">
        <v>12</v>
      </c>
      <c r="H86" s="16">
        <v>78.96</v>
      </c>
    </row>
    <row r="87" s="2" customFormat="1" ht="25" customHeight="1" spans="1:8">
      <c r="A87" s="8">
        <v>85</v>
      </c>
      <c r="B87" s="10" t="str">
        <f t="shared" si="11"/>
        <v>20240313</v>
      </c>
      <c r="C87" s="11" t="s">
        <v>186</v>
      </c>
      <c r="D87" s="8" t="s">
        <v>191</v>
      </c>
      <c r="E87" s="17" t="s">
        <v>192</v>
      </c>
      <c r="F87" s="13" t="str">
        <f>"苏州大学"</f>
        <v>苏州大学</v>
      </c>
      <c r="G87" s="12" t="s">
        <v>12</v>
      </c>
      <c r="H87" s="16">
        <v>77.85</v>
      </c>
    </row>
    <row r="88" s="2" customFormat="1" ht="25" customHeight="1" spans="1:8">
      <c r="A88" s="8">
        <v>86</v>
      </c>
      <c r="B88" s="10" t="str">
        <f t="shared" si="11"/>
        <v>20240313</v>
      </c>
      <c r="C88" s="11" t="s">
        <v>186</v>
      </c>
      <c r="D88" s="8" t="s">
        <v>193</v>
      </c>
      <c r="E88" s="17" t="s">
        <v>194</v>
      </c>
      <c r="F88" s="13" t="str">
        <f>"安徽理工大学"</f>
        <v>安徽理工大学</v>
      </c>
      <c r="G88" s="12" t="s">
        <v>12</v>
      </c>
      <c r="H88" s="16">
        <v>76.81</v>
      </c>
    </row>
    <row r="89" s="2" customFormat="1" ht="25" customHeight="1" spans="1:8">
      <c r="A89" s="8">
        <v>87</v>
      </c>
      <c r="B89" s="18" t="str">
        <f t="shared" si="11"/>
        <v>20240313</v>
      </c>
      <c r="C89" s="13" t="s">
        <v>186</v>
      </c>
      <c r="D89" s="8" t="s">
        <v>195</v>
      </c>
      <c r="E89" s="17" t="s">
        <v>196</v>
      </c>
      <c r="F89" s="13" t="str">
        <f>"北京科技大学"</f>
        <v>北京科技大学</v>
      </c>
      <c r="G89" s="12" t="s">
        <v>12</v>
      </c>
      <c r="H89" s="13">
        <v>76.57</v>
      </c>
    </row>
    <row r="90" s="2" customFormat="1" ht="25" customHeight="1" spans="1:8">
      <c r="A90" s="8">
        <v>88</v>
      </c>
      <c r="B90" s="18" t="str">
        <f t="shared" si="11"/>
        <v>20240313</v>
      </c>
      <c r="C90" s="13" t="s">
        <v>186</v>
      </c>
      <c r="D90" s="8" t="s">
        <v>197</v>
      </c>
      <c r="E90" s="17" t="s">
        <v>198</v>
      </c>
      <c r="F90" s="13" t="str">
        <f>"南京林业大学"</f>
        <v>南京林业大学</v>
      </c>
      <c r="G90" s="12" t="s">
        <v>12</v>
      </c>
      <c r="H90" s="13">
        <v>76.24</v>
      </c>
    </row>
    <row r="91" s="2" customFormat="1" ht="25" customHeight="1" spans="1:8">
      <c r="A91" s="8">
        <v>89</v>
      </c>
      <c r="B91" s="10" t="str">
        <f t="shared" ref="B91:B96" si="12">"20240314"</f>
        <v>20240314</v>
      </c>
      <c r="C91" s="11" t="s">
        <v>199</v>
      </c>
      <c r="D91" s="8" t="s">
        <v>200</v>
      </c>
      <c r="E91" s="17" t="s">
        <v>201</v>
      </c>
      <c r="F91" s="13" t="str">
        <f>"淮北师范大学"</f>
        <v>淮北师范大学</v>
      </c>
      <c r="G91" s="12" t="s">
        <v>12</v>
      </c>
      <c r="H91" s="16">
        <v>78.84</v>
      </c>
    </row>
    <row r="92" s="2" customFormat="1" ht="25" customHeight="1" spans="1:8">
      <c r="A92" s="8">
        <v>90</v>
      </c>
      <c r="B92" s="10" t="str">
        <f t="shared" si="12"/>
        <v>20240314</v>
      </c>
      <c r="C92" s="11" t="s">
        <v>199</v>
      </c>
      <c r="D92" s="8" t="s">
        <v>202</v>
      </c>
      <c r="E92" s="17" t="s">
        <v>203</v>
      </c>
      <c r="F92" s="13" t="str">
        <f>"淮北师范大学"</f>
        <v>淮北师范大学</v>
      </c>
      <c r="G92" s="12" t="s">
        <v>12</v>
      </c>
      <c r="H92" s="16">
        <v>78.16</v>
      </c>
    </row>
    <row r="93" s="2" customFormat="1" ht="25" customHeight="1" spans="1:8">
      <c r="A93" s="8">
        <v>91</v>
      </c>
      <c r="B93" s="10" t="str">
        <f t="shared" si="12"/>
        <v>20240314</v>
      </c>
      <c r="C93" s="11" t="s">
        <v>199</v>
      </c>
      <c r="D93" s="8" t="s">
        <v>204</v>
      </c>
      <c r="E93" s="17" t="s">
        <v>205</v>
      </c>
      <c r="F93" s="13" t="str">
        <f>"安徽医科大学"</f>
        <v>安徽医科大学</v>
      </c>
      <c r="G93" s="12" t="s">
        <v>12</v>
      </c>
      <c r="H93" s="16">
        <v>78.05</v>
      </c>
    </row>
    <row r="94" s="2" customFormat="1" ht="25" customHeight="1" spans="1:8">
      <c r="A94" s="8">
        <v>92</v>
      </c>
      <c r="B94" s="10" t="str">
        <f t="shared" si="12"/>
        <v>20240314</v>
      </c>
      <c r="C94" s="11" t="s">
        <v>199</v>
      </c>
      <c r="D94" s="8" t="s">
        <v>206</v>
      </c>
      <c r="E94" s="17" t="s">
        <v>207</v>
      </c>
      <c r="F94" s="13" t="str">
        <f>"阜阳师范大学"</f>
        <v>阜阳师范大学</v>
      </c>
      <c r="G94" s="12" t="s">
        <v>12</v>
      </c>
      <c r="H94" s="16">
        <v>77.86</v>
      </c>
    </row>
    <row r="95" s="2" customFormat="1" ht="25" customHeight="1" spans="1:8">
      <c r="A95" s="8">
        <v>93</v>
      </c>
      <c r="B95" s="10" t="str">
        <f t="shared" si="12"/>
        <v>20240314</v>
      </c>
      <c r="C95" s="11" t="s">
        <v>199</v>
      </c>
      <c r="D95" s="8" t="s">
        <v>208</v>
      </c>
      <c r="E95" s="17" t="s">
        <v>209</v>
      </c>
      <c r="F95" s="13" t="str">
        <f>"安徽新华学院"</f>
        <v>安徽新华学院</v>
      </c>
      <c r="G95" s="12" t="s">
        <v>12</v>
      </c>
      <c r="H95" s="16">
        <v>77.01</v>
      </c>
    </row>
    <row r="96" s="2" customFormat="1" ht="25" customHeight="1" spans="1:8">
      <c r="A96" s="8">
        <v>94</v>
      </c>
      <c r="B96" s="10" t="str">
        <f t="shared" si="12"/>
        <v>20240314</v>
      </c>
      <c r="C96" s="11" t="s">
        <v>199</v>
      </c>
      <c r="D96" s="8" t="s">
        <v>210</v>
      </c>
      <c r="E96" s="17" t="s">
        <v>211</v>
      </c>
      <c r="F96" s="13" t="str">
        <f>"安徽工业大学工商学院"</f>
        <v>安徽工业大学工商学院</v>
      </c>
      <c r="G96" s="12" t="s">
        <v>12</v>
      </c>
      <c r="H96" s="16">
        <v>76.2</v>
      </c>
    </row>
    <row r="97" s="2" customFormat="1" ht="25" customHeight="1" spans="1:8">
      <c r="A97" s="8">
        <v>95</v>
      </c>
      <c r="B97" s="10" t="str">
        <f t="shared" ref="B97:B102" si="13">"20240315"</f>
        <v>20240315</v>
      </c>
      <c r="C97" s="11" t="s">
        <v>212</v>
      </c>
      <c r="D97" s="8" t="s">
        <v>213</v>
      </c>
      <c r="E97" s="17" t="s">
        <v>214</v>
      </c>
      <c r="F97" s="13" t="str">
        <f>"河池学院"</f>
        <v>河池学院</v>
      </c>
      <c r="G97" s="12" t="s">
        <v>12</v>
      </c>
      <c r="H97" s="16">
        <v>79.57</v>
      </c>
    </row>
    <row r="98" s="2" customFormat="1" ht="25" customHeight="1" spans="1:8">
      <c r="A98" s="8">
        <v>96</v>
      </c>
      <c r="B98" s="10" t="str">
        <f t="shared" si="13"/>
        <v>20240315</v>
      </c>
      <c r="C98" s="11" t="s">
        <v>212</v>
      </c>
      <c r="D98" s="8" t="s">
        <v>215</v>
      </c>
      <c r="E98" s="17" t="s">
        <v>216</v>
      </c>
      <c r="F98" s="13" t="str">
        <f>"郑州工程技术学院"</f>
        <v>郑州工程技术学院</v>
      </c>
      <c r="G98" s="12" t="s">
        <v>12</v>
      </c>
      <c r="H98" s="16">
        <v>78.19</v>
      </c>
    </row>
    <row r="99" s="2" customFormat="1" ht="25" customHeight="1" spans="1:8">
      <c r="A99" s="8">
        <v>97</v>
      </c>
      <c r="B99" s="10" t="str">
        <f t="shared" si="13"/>
        <v>20240315</v>
      </c>
      <c r="C99" s="11" t="s">
        <v>212</v>
      </c>
      <c r="D99" s="8" t="s">
        <v>217</v>
      </c>
      <c r="E99" s="17" t="s">
        <v>218</v>
      </c>
      <c r="F99" s="13" t="str">
        <f>"南京大学"</f>
        <v>南京大学</v>
      </c>
      <c r="G99" s="12" t="s">
        <v>12</v>
      </c>
      <c r="H99" s="16">
        <v>76.98</v>
      </c>
    </row>
    <row r="100" s="2" customFormat="1" ht="25" customHeight="1" spans="1:8">
      <c r="A100" s="8">
        <v>98</v>
      </c>
      <c r="B100" s="10" t="str">
        <f t="shared" si="13"/>
        <v>20240315</v>
      </c>
      <c r="C100" s="11" t="s">
        <v>212</v>
      </c>
      <c r="D100" s="8" t="s">
        <v>219</v>
      </c>
      <c r="E100" s="17" t="s">
        <v>220</v>
      </c>
      <c r="F100" s="13" t="str">
        <f>"安徽师范大学"</f>
        <v>安徽师范大学</v>
      </c>
      <c r="G100" s="12" t="s">
        <v>12</v>
      </c>
      <c r="H100" s="16">
        <v>76.43</v>
      </c>
    </row>
    <row r="101" s="2" customFormat="1" ht="25" customHeight="1" spans="1:8">
      <c r="A101" s="8">
        <v>99</v>
      </c>
      <c r="B101" s="10" t="str">
        <f t="shared" si="13"/>
        <v>20240315</v>
      </c>
      <c r="C101" s="11" t="s">
        <v>212</v>
      </c>
      <c r="D101" s="8" t="s">
        <v>221</v>
      </c>
      <c r="E101" s="17" t="s">
        <v>222</v>
      </c>
      <c r="F101" s="13" t="str">
        <f>"湖南工业大学"</f>
        <v>湖南工业大学</v>
      </c>
      <c r="G101" s="12" t="s">
        <v>12</v>
      </c>
      <c r="H101" s="16">
        <v>76.42</v>
      </c>
    </row>
    <row r="102" s="2" customFormat="1" ht="25" customHeight="1" spans="1:8">
      <c r="A102" s="8">
        <v>100</v>
      </c>
      <c r="B102" s="10" t="str">
        <f t="shared" si="13"/>
        <v>20240315</v>
      </c>
      <c r="C102" s="11" t="s">
        <v>212</v>
      </c>
      <c r="D102" s="8" t="s">
        <v>223</v>
      </c>
      <c r="E102" s="17" t="s">
        <v>224</v>
      </c>
      <c r="F102" s="13" t="str">
        <f>"安徽财经大学"</f>
        <v>安徽财经大学</v>
      </c>
      <c r="G102" s="12" t="s">
        <v>12</v>
      </c>
      <c r="H102" s="16">
        <v>75.63</v>
      </c>
    </row>
    <row r="103" s="2" customFormat="1" ht="25" customHeight="1" spans="1:8">
      <c r="A103" s="8">
        <v>101</v>
      </c>
      <c r="B103" s="10" t="str">
        <f>"20240316"</f>
        <v>20240316</v>
      </c>
      <c r="C103" s="11" t="s">
        <v>225</v>
      </c>
      <c r="D103" s="8" t="s">
        <v>226</v>
      </c>
      <c r="E103" s="17" t="s">
        <v>227</v>
      </c>
      <c r="F103" s="13" t="str">
        <f>"阜阳师范大学信息工程学院"</f>
        <v>阜阳师范大学信息工程学院</v>
      </c>
      <c r="G103" s="12" t="s">
        <v>12</v>
      </c>
      <c r="H103" s="16">
        <v>71.51</v>
      </c>
    </row>
    <row r="104" s="3" customFormat="1" ht="26" customHeight="1" spans="1:8">
      <c r="A104" s="8">
        <v>102</v>
      </c>
      <c r="B104" s="10" t="str">
        <f>"20240316"</f>
        <v>20240316</v>
      </c>
      <c r="C104" s="11" t="s">
        <v>225</v>
      </c>
      <c r="D104" s="8" t="s">
        <v>228</v>
      </c>
      <c r="E104" s="17" t="s">
        <v>229</v>
      </c>
      <c r="F104" s="13" t="str">
        <f>"怀化学院"</f>
        <v>怀化学院</v>
      </c>
      <c r="G104" s="12" t="s">
        <v>12</v>
      </c>
      <c r="H104" s="16">
        <v>69.74</v>
      </c>
    </row>
    <row r="105" s="3" customFormat="1" ht="26" customHeight="1" spans="1:8">
      <c r="A105" s="8">
        <v>103</v>
      </c>
      <c r="B105" s="10" t="str">
        <f>"20240317"</f>
        <v>20240317</v>
      </c>
      <c r="C105" s="11" t="s">
        <v>230</v>
      </c>
      <c r="D105" s="8" t="s">
        <v>231</v>
      </c>
      <c r="E105" s="17" t="s">
        <v>232</v>
      </c>
      <c r="F105" s="13" t="str">
        <f>"井冈山大学"</f>
        <v>井冈山大学</v>
      </c>
      <c r="G105" s="12" t="s">
        <v>12</v>
      </c>
      <c r="H105" s="16">
        <v>79.2</v>
      </c>
    </row>
    <row r="106" s="3" customFormat="1" ht="26" customHeight="1" spans="1:8">
      <c r="A106" s="8">
        <v>104</v>
      </c>
      <c r="B106" s="10" t="str">
        <f>"20240317"</f>
        <v>20240317</v>
      </c>
      <c r="C106" s="11" t="s">
        <v>230</v>
      </c>
      <c r="D106" s="8" t="s">
        <v>233</v>
      </c>
      <c r="E106" s="17" t="s">
        <v>234</v>
      </c>
      <c r="F106" s="13" t="str">
        <f>"绵阳师范学院"</f>
        <v>绵阳师范学院</v>
      </c>
      <c r="G106" s="12" t="s">
        <v>12</v>
      </c>
      <c r="H106" s="16">
        <v>76.41</v>
      </c>
    </row>
    <row r="107" s="3" customFormat="1" ht="26" customHeight="1" spans="1:8">
      <c r="A107" s="8">
        <v>105</v>
      </c>
      <c r="B107" s="10" t="s">
        <v>235</v>
      </c>
      <c r="C107" s="11" t="s">
        <v>230</v>
      </c>
      <c r="D107" s="8" t="s">
        <v>236</v>
      </c>
      <c r="E107" s="17" t="s">
        <v>237</v>
      </c>
      <c r="F107" s="13" t="str">
        <f t="shared" ref="F107:F112" si="14">"淮北师范大学"</f>
        <v>淮北师范大学</v>
      </c>
      <c r="G107" s="12" t="s">
        <v>12</v>
      </c>
      <c r="H107" s="16">
        <v>73.39</v>
      </c>
    </row>
    <row r="108" s="2" customFormat="1" ht="25" customHeight="1" spans="1:8">
      <c r="A108" s="8">
        <v>106</v>
      </c>
      <c r="B108" s="10" t="str">
        <f t="shared" ref="B108:B110" si="15">"20240318"</f>
        <v>20240318</v>
      </c>
      <c r="C108" s="11" t="s">
        <v>238</v>
      </c>
      <c r="D108" s="8" t="s">
        <v>239</v>
      </c>
      <c r="E108" s="17" t="s">
        <v>240</v>
      </c>
      <c r="F108" s="13" t="str">
        <f>"阜阳师范大学"</f>
        <v>阜阳师范大学</v>
      </c>
      <c r="G108" s="12" t="s">
        <v>12</v>
      </c>
      <c r="H108" s="16">
        <v>80.81</v>
      </c>
    </row>
    <row r="109" s="2" customFormat="1" ht="25" customHeight="1" spans="1:8">
      <c r="A109" s="8">
        <v>107</v>
      </c>
      <c r="B109" s="10" t="str">
        <f t="shared" si="15"/>
        <v>20240318</v>
      </c>
      <c r="C109" s="11" t="s">
        <v>238</v>
      </c>
      <c r="D109" s="8" t="s">
        <v>241</v>
      </c>
      <c r="E109" s="17" t="s">
        <v>242</v>
      </c>
      <c r="F109" s="13" t="str">
        <f>"滁州学院"</f>
        <v>滁州学院</v>
      </c>
      <c r="G109" s="12" t="s">
        <v>12</v>
      </c>
      <c r="H109" s="16">
        <v>78.99</v>
      </c>
    </row>
    <row r="110" s="2" customFormat="1" ht="25" customHeight="1" spans="1:8">
      <c r="A110" s="8">
        <v>108</v>
      </c>
      <c r="B110" s="10" t="str">
        <f t="shared" si="15"/>
        <v>20240318</v>
      </c>
      <c r="C110" s="11" t="s">
        <v>238</v>
      </c>
      <c r="D110" s="8" t="s">
        <v>243</v>
      </c>
      <c r="E110" s="17" t="s">
        <v>244</v>
      </c>
      <c r="F110" s="13" t="str">
        <f>"淮南师范学院"</f>
        <v>淮南师范学院</v>
      </c>
      <c r="G110" s="12" t="s">
        <v>12</v>
      </c>
      <c r="H110" s="16">
        <v>78.93</v>
      </c>
    </row>
    <row r="111" s="2" customFormat="1" ht="25" customHeight="1" spans="1:8">
      <c r="A111" s="8">
        <v>109</v>
      </c>
      <c r="B111" s="10" t="str">
        <f>"20240319"</f>
        <v>20240319</v>
      </c>
      <c r="C111" s="11" t="s">
        <v>245</v>
      </c>
      <c r="D111" s="8" t="s">
        <v>246</v>
      </c>
      <c r="E111" s="17" t="s">
        <v>247</v>
      </c>
      <c r="F111" s="13" t="str">
        <f t="shared" si="14"/>
        <v>淮北师范大学</v>
      </c>
      <c r="G111" s="12" t="s">
        <v>12</v>
      </c>
      <c r="H111" s="16">
        <v>70.98</v>
      </c>
    </row>
    <row r="112" s="2" customFormat="1" ht="25" customHeight="1" spans="1:8">
      <c r="A112" s="8">
        <v>110</v>
      </c>
      <c r="B112" s="10" t="str">
        <f>"20240320"</f>
        <v>20240320</v>
      </c>
      <c r="C112" s="11" t="s">
        <v>248</v>
      </c>
      <c r="D112" s="8" t="s">
        <v>249</v>
      </c>
      <c r="E112" s="17" t="s">
        <v>250</v>
      </c>
      <c r="F112" s="13" t="str">
        <f t="shared" si="14"/>
        <v>淮北师范大学</v>
      </c>
      <c r="G112" s="12" t="s">
        <v>12</v>
      </c>
      <c r="H112" s="16">
        <v>73.83</v>
      </c>
    </row>
    <row r="113" s="2" customFormat="1" ht="25" customHeight="1" spans="1:8">
      <c r="A113" s="8">
        <v>111</v>
      </c>
      <c r="B113" s="10" t="s">
        <v>251</v>
      </c>
      <c r="C113" s="11" t="s">
        <v>248</v>
      </c>
      <c r="D113" s="8" t="s">
        <v>252</v>
      </c>
      <c r="E113" s="17" t="s">
        <v>253</v>
      </c>
      <c r="F113" s="13" t="str">
        <f>"淮南师范学院"</f>
        <v>淮南师范学院</v>
      </c>
      <c r="G113" s="12" t="s">
        <v>12</v>
      </c>
      <c r="H113" s="16">
        <v>72.16</v>
      </c>
    </row>
    <row r="114" s="2" customFormat="1" ht="25" customHeight="1" spans="1:8">
      <c r="A114" s="8">
        <v>112</v>
      </c>
      <c r="B114" s="10" t="str">
        <f>"20240321"</f>
        <v>20240321</v>
      </c>
      <c r="C114" s="11" t="s">
        <v>254</v>
      </c>
      <c r="D114" s="8" t="s">
        <v>255</v>
      </c>
      <c r="E114" s="17" t="s">
        <v>256</v>
      </c>
      <c r="F114" s="13" t="str">
        <f>"河北师范大学"</f>
        <v>河北师范大学</v>
      </c>
      <c r="G114" s="12" t="s">
        <v>12</v>
      </c>
      <c r="H114" s="13">
        <v>69.99</v>
      </c>
    </row>
    <row r="115" s="2" customFormat="1" ht="25" customHeight="1" spans="1:8">
      <c r="A115" s="8">
        <v>113</v>
      </c>
      <c r="B115" s="10" t="str">
        <f>"20240322"</f>
        <v>20240322</v>
      </c>
      <c r="C115" s="11" t="s">
        <v>257</v>
      </c>
      <c r="D115" s="8" t="s">
        <v>258</v>
      </c>
      <c r="E115" s="17" t="s">
        <v>259</v>
      </c>
      <c r="F115" s="13" t="str">
        <f>"廊坊师范学院"</f>
        <v>廊坊师范学院</v>
      </c>
      <c r="G115" s="12" t="s">
        <v>12</v>
      </c>
      <c r="H115" s="16">
        <v>72.75</v>
      </c>
    </row>
    <row r="116" s="2" customFormat="1" ht="25" customHeight="1" spans="1:8">
      <c r="A116" s="8">
        <v>114</v>
      </c>
      <c r="B116" s="10" t="str">
        <f>"20240323"</f>
        <v>20240323</v>
      </c>
      <c r="C116" s="11" t="s">
        <v>260</v>
      </c>
      <c r="D116" s="8" t="s">
        <v>261</v>
      </c>
      <c r="E116" s="17" t="s">
        <v>262</v>
      </c>
      <c r="F116" s="13" t="str">
        <f>"滁州学院"</f>
        <v>滁州学院</v>
      </c>
      <c r="G116" s="12" t="s">
        <v>12</v>
      </c>
      <c r="H116" s="16">
        <v>70.82</v>
      </c>
    </row>
    <row r="117" s="2" customFormat="1" ht="25" customHeight="1" spans="1:8">
      <c r="A117" s="8">
        <v>115</v>
      </c>
      <c r="B117" s="10" t="str">
        <f>"20240324"</f>
        <v>20240324</v>
      </c>
      <c r="C117" s="11" t="s">
        <v>263</v>
      </c>
      <c r="D117" s="8" t="s">
        <v>264</v>
      </c>
      <c r="E117" s="17" t="s">
        <v>265</v>
      </c>
      <c r="F117" s="13" t="str">
        <f>"安庆师范大学"</f>
        <v>安庆师范大学</v>
      </c>
      <c r="G117" s="12" t="s">
        <v>12</v>
      </c>
      <c r="H117" s="16">
        <v>73.1</v>
      </c>
    </row>
    <row r="118" s="2" customFormat="1" ht="25" customHeight="1" spans="1:8">
      <c r="A118" s="8">
        <v>116</v>
      </c>
      <c r="B118" s="13" t="str">
        <f>"20240325"</f>
        <v>20240325</v>
      </c>
      <c r="C118" s="11" t="s">
        <v>266</v>
      </c>
      <c r="D118" s="8" t="s">
        <v>267</v>
      </c>
      <c r="E118" s="17" t="s">
        <v>268</v>
      </c>
      <c r="F118" s="13" t="str">
        <f>"皖西学院"</f>
        <v>皖西学院</v>
      </c>
      <c r="G118" s="12" t="s">
        <v>12</v>
      </c>
      <c r="H118" s="16">
        <v>73.34</v>
      </c>
    </row>
    <row r="119" s="2" customFormat="1" ht="25" customHeight="1" spans="1:8">
      <c r="A119" s="19"/>
      <c r="B119" s="19"/>
      <c r="C119" s="19"/>
      <c r="D119" s="19"/>
      <c r="E119" s="19"/>
      <c r="F119" s="19"/>
      <c r="G119" s="19"/>
      <c r="H119" s="5"/>
    </row>
    <row r="120" s="2" customFormat="1" ht="25" customHeight="1" spans="1:8">
      <c r="A120" s="19"/>
      <c r="B120" s="19"/>
      <c r="C120" s="19"/>
      <c r="D120" s="19"/>
      <c r="E120" s="19"/>
      <c r="F120" s="19"/>
      <c r="G120" s="19"/>
      <c r="H120" s="5"/>
    </row>
    <row r="121" s="2" customFormat="1" ht="25" customHeight="1" spans="1:8">
      <c r="A121" s="19"/>
      <c r="B121" s="19"/>
      <c r="C121" s="19"/>
      <c r="D121" s="19"/>
      <c r="E121" s="19"/>
      <c r="F121" s="19"/>
      <c r="G121" s="19"/>
      <c r="H121" s="5"/>
    </row>
    <row r="122" s="2" customFormat="1" ht="25" customHeight="1" spans="1:8">
      <c r="A122" s="19"/>
      <c r="B122" s="19"/>
      <c r="C122" s="19"/>
      <c r="D122" s="19"/>
      <c r="E122" s="19"/>
      <c r="F122" s="19"/>
      <c r="G122" s="19"/>
      <c r="H122" s="5"/>
    </row>
    <row r="123" s="2" customFormat="1" ht="25" customHeight="1" spans="1:8">
      <c r="A123" s="19"/>
      <c r="B123" s="19"/>
      <c r="C123" s="19"/>
      <c r="D123" s="19"/>
      <c r="E123" s="19"/>
      <c r="F123" s="19"/>
      <c r="G123" s="19"/>
      <c r="H123" s="5"/>
    </row>
    <row r="124" s="2" customFormat="1" ht="25" customHeight="1" spans="1:8">
      <c r="A124" s="19"/>
      <c r="B124" s="19"/>
      <c r="C124" s="19"/>
      <c r="D124" s="19"/>
      <c r="E124" s="19"/>
      <c r="F124" s="19"/>
      <c r="G124" s="19"/>
      <c r="H124" s="5"/>
    </row>
    <row r="125" s="2" customFormat="1" ht="25" customHeight="1" spans="1:8">
      <c r="A125" s="19"/>
      <c r="B125" s="19"/>
      <c r="C125" s="19"/>
      <c r="D125" s="19"/>
      <c r="E125" s="19"/>
      <c r="F125" s="19"/>
      <c r="G125" s="19"/>
      <c r="H125" s="5"/>
    </row>
    <row r="126" s="2" customFormat="1" ht="25" customHeight="1" spans="1:8">
      <c r="A126" s="19"/>
      <c r="B126" s="19"/>
      <c r="C126" s="19"/>
      <c r="D126" s="19"/>
      <c r="E126" s="19"/>
      <c r="F126" s="19"/>
      <c r="G126" s="19"/>
      <c r="H126" s="5"/>
    </row>
    <row r="127" s="2" customFormat="1" ht="25" customHeight="1" spans="1:8">
      <c r="A127" s="19"/>
      <c r="B127" s="19"/>
      <c r="C127" s="19"/>
      <c r="D127" s="19"/>
      <c r="E127" s="19"/>
      <c r="F127" s="19"/>
      <c r="G127" s="19"/>
      <c r="H127" s="5"/>
    </row>
    <row r="128" s="2" customFormat="1" ht="25" customHeight="1" spans="1:8">
      <c r="A128" s="19"/>
      <c r="B128" s="19"/>
      <c r="C128" s="19"/>
      <c r="D128" s="19"/>
      <c r="E128" s="19"/>
      <c r="F128" s="19"/>
      <c r="G128" s="19"/>
      <c r="H128" s="5"/>
    </row>
    <row r="129" s="2" customFormat="1" ht="25" customHeight="1" spans="1:8">
      <c r="A129" s="19"/>
      <c r="B129" s="19"/>
      <c r="C129" s="19"/>
      <c r="D129" s="19"/>
      <c r="E129" s="19"/>
      <c r="F129" s="19"/>
      <c r="G129" s="19"/>
      <c r="H129" s="5"/>
    </row>
    <row r="130" s="2" customFormat="1" ht="25" customHeight="1" spans="1:8">
      <c r="A130" s="19"/>
      <c r="B130" s="19"/>
      <c r="C130" s="19"/>
      <c r="D130" s="19"/>
      <c r="E130" s="19"/>
      <c r="F130" s="19"/>
      <c r="G130" s="19"/>
      <c r="H130" s="5"/>
    </row>
    <row r="131" s="3" customFormat="1" ht="26" customHeight="1" spans="1:7">
      <c r="A131" s="19"/>
      <c r="B131" s="19"/>
      <c r="C131" s="19"/>
      <c r="D131" s="19"/>
      <c r="E131" s="19"/>
      <c r="F131" s="19"/>
      <c r="G131" s="19"/>
    </row>
    <row r="132" s="3" customFormat="1" ht="26" customHeight="1" spans="1:7">
      <c r="A132" s="19"/>
      <c r="B132" s="19"/>
      <c r="C132" s="19"/>
      <c r="D132" s="19"/>
      <c r="E132" s="19"/>
      <c r="F132" s="19"/>
      <c r="G132" s="19"/>
    </row>
    <row r="133" s="3" customFormat="1" ht="26" customHeight="1" spans="1:7">
      <c r="A133" s="19"/>
      <c r="B133" s="19"/>
      <c r="C133" s="19"/>
      <c r="D133" s="19"/>
      <c r="E133" s="19"/>
      <c r="F133" s="19"/>
      <c r="G133" s="19"/>
    </row>
    <row r="134" s="3" customFormat="1" ht="26" customHeight="1" spans="1:7">
      <c r="A134" s="19"/>
      <c r="B134" s="19"/>
      <c r="C134" s="19"/>
      <c r="D134" s="19"/>
      <c r="E134" s="19"/>
      <c r="F134" s="19"/>
      <c r="G134" s="19"/>
    </row>
    <row r="135" s="3" customFormat="1" ht="26" customHeight="1" spans="1:7">
      <c r="A135" s="19"/>
      <c r="B135" s="19"/>
      <c r="C135" s="19"/>
      <c r="D135" s="19"/>
      <c r="E135" s="19"/>
      <c r="F135" s="19"/>
      <c r="G135" s="19"/>
    </row>
    <row r="136" s="3" customFormat="1" ht="26" customHeight="1" spans="1:7">
      <c r="A136" s="19"/>
      <c r="B136" s="19"/>
      <c r="C136" s="19"/>
      <c r="D136" s="19"/>
      <c r="E136" s="19"/>
      <c r="F136" s="19"/>
      <c r="G136" s="19"/>
    </row>
    <row r="137" s="2" customFormat="1" ht="25" customHeight="1" spans="1:8">
      <c r="A137" s="19"/>
      <c r="B137" s="19"/>
      <c r="C137" s="19"/>
      <c r="D137" s="19"/>
      <c r="E137" s="19"/>
      <c r="F137" s="19"/>
      <c r="G137" s="19"/>
      <c r="H137" s="5"/>
    </row>
    <row r="138" s="2" customFormat="1" ht="25" customHeight="1" spans="1:8">
      <c r="A138" s="19"/>
      <c r="B138" s="19"/>
      <c r="C138" s="19"/>
      <c r="D138" s="19"/>
      <c r="E138" s="19"/>
      <c r="F138" s="19"/>
      <c r="G138" s="19"/>
      <c r="H138" s="5"/>
    </row>
    <row r="139" s="2" customFormat="1" ht="25" customHeight="1" spans="1:8">
      <c r="A139" s="19"/>
      <c r="B139" s="19"/>
      <c r="C139" s="19"/>
      <c r="D139" s="19"/>
      <c r="E139" s="19"/>
      <c r="F139" s="19"/>
      <c r="G139" s="19"/>
      <c r="H139" s="5"/>
    </row>
    <row r="140" s="2" customFormat="1" ht="25" customHeight="1" spans="1:8">
      <c r="A140" s="19"/>
      <c r="B140" s="19"/>
      <c r="C140" s="19"/>
      <c r="D140" s="19"/>
      <c r="E140" s="19"/>
      <c r="F140" s="19"/>
      <c r="G140" s="19"/>
      <c r="H140" s="5"/>
    </row>
    <row r="141" s="2" customFormat="1" ht="25" customHeight="1" spans="1:8">
      <c r="A141" s="19"/>
      <c r="B141" s="19"/>
      <c r="C141" s="19"/>
      <c r="D141" s="19"/>
      <c r="E141" s="19"/>
      <c r="F141" s="19"/>
      <c r="G141" s="19"/>
      <c r="H141" s="5"/>
    </row>
    <row r="142" s="2" customFormat="1" ht="25" customHeight="1" spans="1:8">
      <c r="A142" s="19"/>
      <c r="B142" s="19"/>
      <c r="C142" s="19"/>
      <c r="D142" s="19"/>
      <c r="E142" s="19"/>
      <c r="F142" s="19"/>
      <c r="G142" s="19"/>
      <c r="H142" s="5"/>
    </row>
    <row r="143" s="2" customFormat="1" ht="25" customHeight="1" spans="1:8">
      <c r="A143" s="19"/>
      <c r="B143" s="19"/>
      <c r="C143" s="19"/>
      <c r="D143" s="19"/>
      <c r="E143" s="19"/>
      <c r="F143" s="19"/>
      <c r="G143" s="19"/>
      <c r="H143" s="5"/>
    </row>
    <row r="144" s="2" customFormat="1" ht="25" customHeight="1" spans="1:8">
      <c r="A144" s="19"/>
      <c r="B144" s="19"/>
      <c r="C144" s="19"/>
      <c r="D144" s="19"/>
      <c r="E144" s="19"/>
      <c r="F144" s="19"/>
      <c r="G144" s="19"/>
      <c r="H144" s="5"/>
    </row>
    <row r="145" s="2" customFormat="1" ht="25" customHeight="1" spans="1:8">
      <c r="A145" s="19"/>
      <c r="B145" s="19"/>
      <c r="C145" s="19"/>
      <c r="D145" s="19"/>
      <c r="E145" s="19"/>
      <c r="F145" s="19"/>
      <c r="G145" s="19"/>
      <c r="H145" s="5"/>
    </row>
    <row r="146" s="2" customFormat="1" ht="25" customHeight="1" spans="1:8">
      <c r="A146" s="19"/>
      <c r="B146" s="19"/>
      <c r="C146" s="19"/>
      <c r="D146" s="19"/>
      <c r="E146" s="19"/>
      <c r="F146" s="19"/>
      <c r="G146" s="19"/>
      <c r="H146" s="5"/>
    </row>
    <row r="147" s="2" customFormat="1" ht="25" customHeight="1" spans="1:8">
      <c r="A147" s="19"/>
      <c r="B147" s="19"/>
      <c r="C147" s="19"/>
      <c r="D147" s="19"/>
      <c r="E147" s="19"/>
      <c r="F147" s="19"/>
      <c r="G147" s="19"/>
      <c r="H147" s="5"/>
    </row>
    <row r="148" s="2" customFormat="1" ht="25" customHeight="1" spans="1:8">
      <c r="A148" s="19"/>
      <c r="B148" s="19"/>
      <c r="C148" s="19"/>
      <c r="D148" s="19"/>
      <c r="E148" s="19"/>
      <c r="F148" s="19"/>
      <c r="G148" s="19"/>
      <c r="H148" s="5"/>
    </row>
    <row r="149" s="2" customFormat="1" ht="25" customHeight="1" spans="1:8">
      <c r="A149" s="19"/>
      <c r="B149" s="19"/>
      <c r="C149" s="19"/>
      <c r="D149" s="19"/>
      <c r="E149" s="19"/>
      <c r="F149" s="19"/>
      <c r="G149" s="19"/>
      <c r="H149" s="5"/>
    </row>
    <row r="150" s="2" customFormat="1" ht="25" customHeight="1" spans="1:8">
      <c r="A150" s="19"/>
      <c r="B150" s="19"/>
      <c r="C150" s="19"/>
      <c r="D150" s="19"/>
      <c r="E150" s="19"/>
      <c r="F150" s="19"/>
      <c r="G150" s="19"/>
      <c r="H150" s="5"/>
    </row>
    <row r="151" s="2" customFormat="1" ht="25" customHeight="1" spans="1:8">
      <c r="A151" s="19"/>
      <c r="B151" s="19"/>
      <c r="C151" s="19"/>
      <c r="D151" s="19"/>
      <c r="E151" s="19"/>
      <c r="F151" s="19"/>
      <c r="G151" s="19"/>
      <c r="H151" s="5"/>
    </row>
    <row r="152" s="2" customFormat="1" ht="25" customHeight="1" spans="1:8">
      <c r="A152" s="19"/>
      <c r="B152" s="19"/>
      <c r="C152" s="19"/>
      <c r="D152" s="19"/>
      <c r="E152" s="19"/>
      <c r="F152" s="19"/>
      <c r="G152" s="19"/>
      <c r="H152" s="5"/>
    </row>
  </sheetData>
  <mergeCells count="1">
    <mergeCell ref="A1:H1"/>
  </mergeCells>
  <pageMargins left="0.511805555555556" right="0.354166666666667" top="0.708333333333333" bottom="0.550694444444444" header="0.5" footer="0.5"/>
  <pageSetup paperSize="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2021-08-12T08:36:00Z</dcterms:created>
  <dcterms:modified xsi:type="dcterms:W3CDTF">2024-09-20T02:56:53Z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90DE988B717743729D42197E7BA0D37D</vt:lpwstr>
  </property>
  <property fmtid="{D5CDD505-2E9C-101B-9397-08002B2CF9AE}" pid="3" name="KSOProductBuildVer">
    <vt:lpwstr>2052-12.1.0.18276</vt:lpwstr>
  </property>
</Properties>
</file>